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activeTab="1"/>
  </bookViews>
  <sheets>
    <sheet name="Rekapitulace stavby" sheetId="1" r:id="rId1"/>
    <sheet name="05 - SO07 - Domovní plynovod" sheetId="2" r:id="rId2"/>
  </sheets>
  <definedNames>
    <definedName name="_xlnm._FilterDatabase" localSheetId="1">'05 - SO07 - Domovní plynovod'!$C$127:$K$284</definedName>
    <definedName name="_xlnm.Print_Titles" localSheetId="1">'05 - SO07 - Domovní plynovod'!$127:$127</definedName>
    <definedName name="_xlnm.Print_Titles" localSheetId="0">'Rekapitulace stavby'!$92:$92</definedName>
    <definedName name="_xlnm.Print_Area" localSheetId="1">'05 - SO07 - Domovní plynovod'!$C$4:$J$76,'05 - SO07 - Domovní plynovod'!$C$82:$J$109,'05 - SO07 - Domovní plynovod'!$C$115:$K$284</definedName>
    <definedName name="_xlnm.Print_Area" localSheetId="0">'Rekapitulace stavby'!$D$4:$AO$76,'Rekapitulace stavby'!$C$82:$AQ$96</definedName>
  </definedNames>
  <calcPr calcId="124519" iterateDelta="1E-4"/>
</workbook>
</file>

<file path=xl/calcChain.xml><?xml version="1.0" encoding="utf-8"?>
<calcChain xmlns="http://schemas.openxmlformats.org/spreadsheetml/2006/main">
  <c r="BK282" i="2"/>
  <c r="BI282"/>
  <c r="BH282"/>
  <c r="BG282"/>
  <c r="BF282"/>
  <c r="T282"/>
  <c r="T281" s="1"/>
  <c r="T280" s="1"/>
  <c r="R282"/>
  <c r="P282"/>
  <c r="P281" s="1"/>
  <c r="P280" s="1"/>
  <c r="J282"/>
  <c r="BE282" s="1"/>
  <c r="BK281"/>
  <c r="BK280" s="1"/>
  <c r="J280" s="1"/>
  <c r="J107" s="1"/>
  <c r="R281"/>
  <c r="R280" s="1"/>
  <c r="BK277"/>
  <c r="BI277"/>
  <c r="BH277"/>
  <c r="BG277"/>
  <c r="BF277"/>
  <c r="T277"/>
  <c r="R277"/>
  <c r="P277"/>
  <c r="J277"/>
  <c r="BE277" s="1"/>
  <c r="BK274"/>
  <c r="BK273" s="1"/>
  <c r="BI274"/>
  <c r="BH274"/>
  <c r="BG274"/>
  <c r="BF274"/>
  <c r="T274"/>
  <c r="T273" s="1"/>
  <c r="R274"/>
  <c r="P274"/>
  <c r="P273" s="1"/>
  <c r="J274"/>
  <c r="BE274" s="1"/>
  <c r="R273"/>
  <c r="BK271"/>
  <c r="BI271"/>
  <c r="BH271"/>
  <c r="BG271"/>
  <c r="BF271"/>
  <c r="T271"/>
  <c r="R271"/>
  <c r="P271"/>
  <c r="J271"/>
  <c r="BE271" s="1"/>
  <c r="BK269"/>
  <c r="BI269"/>
  <c r="BH269"/>
  <c r="BG269"/>
  <c r="BF269"/>
  <c r="T269"/>
  <c r="R269"/>
  <c r="P269"/>
  <c r="J269"/>
  <c r="BE269" s="1"/>
  <c r="BK266"/>
  <c r="BI266"/>
  <c r="BH266"/>
  <c r="BG266"/>
  <c r="BF266"/>
  <c r="T266"/>
  <c r="R266"/>
  <c r="P266"/>
  <c r="J266"/>
  <c r="BE266" s="1"/>
  <c r="BK263"/>
  <c r="BI263"/>
  <c r="BH263"/>
  <c r="BG263"/>
  <c r="BF263"/>
  <c r="T263"/>
  <c r="R263"/>
  <c r="P263"/>
  <c r="J263"/>
  <c r="BE263" s="1"/>
  <c r="BK260"/>
  <c r="BI260"/>
  <c r="BH260"/>
  <c r="BG260"/>
  <c r="BF260"/>
  <c r="T260"/>
  <c r="R260"/>
  <c r="P260"/>
  <c r="J260"/>
  <c r="BE260" s="1"/>
  <c r="BK257"/>
  <c r="BI257"/>
  <c r="BH257"/>
  <c r="BG257"/>
  <c r="BF257"/>
  <c r="T257"/>
  <c r="R257"/>
  <c r="P257"/>
  <c r="J257"/>
  <c r="BE257" s="1"/>
  <c r="BK254"/>
  <c r="BI254"/>
  <c r="BH254"/>
  <c r="BG254"/>
  <c r="BF254"/>
  <c r="T254"/>
  <c r="R254"/>
  <c r="P254"/>
  <c r="J254"/>
  <c r="BE254" s="1"/>
  <c r="BK251"/>
  <c r="BI251"/>
  <c r="BH251"/>
  <c r="BG251"/>
  <c r="BF251"/>
  <c r="T251"/>
  <c r="R251"/>
  <c r="P251"/>
  <c r="J251"/>
  <c r="BE251" s="1"/>
  <c r="BK247"/>
  <c r="BI247"/>
  <c r="BH247"/>
  <c r="BG247"/>
  <c r="BF247"/>
  <c r="T247"/>
  <c r="R247"/>
  <c r="P247"/>
  <c r="J247"/>
  <c r="BE247" s="1"/>
  <c r="BK244"/>
  <c r="BI244"/>
  <c r="BH244"/>
  <c r="BG244"/>
  <c r="BF244"/>
  <c r="T244"/>
  <c r="R244"/>
  <c r="P244"/>
  <c r="J244"/>
  <c r="BE244" s="1"/>
  <c r="BK241"/>
  <c r="BI241"/>
  <c r="BH241"/>
  <c r="BG241"/>
  <c r="BF241"/>
  <c r="T241"/>
  <c r="R241"/>
  <c r="P241"/>
  <c r="J241"/>
  <c r="BE241" s="1"/>
  <c r="BK238"/>
  <c r="BI238"/>
  <c r="BH238"/>
  <c r="BG238"/>
  <c r="BF238"/>
  <c r="T238"/>
  <c r="R238"/>
  <c r="P238"/>
  <c r="J238"/>
  <c r="BE238" s="1"/>
  <c r="BK235"/>
  <c r="BI235"/>
  <c r="BH235"/>
  <c r="BG235"/>
  <c r="BF235"/>
  <c r="T235"/>
  <c r="R235"/>
  <c r="P235"/>
  <c r="J235"/>
  <c r="BE235" s="1"/>
  <c r="BK232"/>
  <c r="BI232"/>
  <c r="BH232"/>
  <c r="BG232"/>
  <c r="BF232"/>
  <c r="T232"/>
  <c r="R232"/>
  <c r="P232"/>
  <c r="J232"/>
  <c r="BE232" s="1"/>
  <c r="BK229"/>
  <c r="BI229"/>
  <c r="BH229"/>
  <c r="BG229"/>
  <c r="BF229"/>
  <c r="T229"/>
  <c r="R229"/>
  <c r="P229"/>
  <c r="J229"/>
  <c r="BE229" s="1"/>
  <c r="BK226"/>
  <c r="BI226"/>
  <c r="BH226"/>
  <c r="BG226"/>
  <c r="BF226"/>
  <c r="T226"/>
  <c r="R226"/>
  <c r="P226"/>
  <c r="J226"/>
  <c r="BE226" s="1"/>
  <c r="BK223"/>
  <c r="BI223"/>
  <c r="BH223"/>
  <c r="BG223"/>
  <c r="BF223"/>
  <c r="T223"/>
  <c r="R223"/>
  <c r="P223"/>
  <c r="J223"/>
  <c r="BE223" s="1"/>
  <c r="BK220"/>
  <c r="BI220"/>
  <c r="BH220"/>
  <c r="BG220"/>
  <c r="BF220"/>
  <c r="T220"/>
  <c r="R220"/>
  <c r="R219" s="1"/>
  <c r="R218" s="1"/>
  <c r="P220"/>
  <c r="J220"/>
  <c r="BE220" s="1"/>
  <c r="BK219"/>
  <c r="J219" s="1"/>
  <c r="J105" s="1"/>
  <c r="T219"/>
  <c r="T218" s="1"/>
  <c r="P219"/>
  <c r="P218" s="1"/>
  <c r="BK216"/>
  <c r="BI216"/>
  <c r="BH216"/>
  <c r="BG216"/>
  <c r="BF216"/>
  <c r="T216"/>
  <c r="R216"/>
  <c r="P216"/>
  <c r="J216"/>
  <c r="BE216" s="1"/>
  <c r="BK214"/>
  <c r="BI214"/>
  <c r="BH214"/>
  <c r="BG214"/>
  <c r="BF214"/>
  <c r="T214"/>
  <c r="R214"/>
  <c r="R213" s="1"/>
  <c r="P214"/>
  <c r="J214"/>
  <c r="BE214" s="1"/>
  <c r="T213"/>
  <c r="P213"/>
  <c r="BK210"/>
  <c r="BK209" s="1"/>
  <c r="J209" s="1"/>
  <c r="J102" s="1"/>
  <c r="BI210"/>
  <c r="BH210"/>
  <c r="BG210"/>
  <c r="BF210"/>
  <c r="T210"/>
  <c r="T209" s="1"/>
  <c r="R210"/>
  <c r="P210"/>
  <c r="P209" s="1"/>
  <c r="J210"/>
  <c r="BE210" s="1"/>
  <c r="R209"/>
  <c r="BK206"/>
  <c r="BI206"/>
  <c r="BH206"/>
  <c r="BG206"/>
  <c r="BF206"/>
  <c r="T206"/>
  <c r="R206"/>
  <c r="P206"/>
  <c r="J206"/>
  <c r="BE206" s="1"/>
  <c r="BK203"/>
  <c r="BI203"/>
  <c r="BH203"/>
  <c r="BG203"/>
  <c r="BF203"/>
  <c r="T203"/>
  <c r="R203"/>
  <c r="P203"/>
  <c r="J203"/>
  <c r="BE203" s="1"/>
  <c r="BK200"/>
  <c r="BI200"/>
  <c r="BH200"/>
  <c r="BG200"/>
  <c r="BF200"/>
  <c r="T200"/>
  <c r="R200"/>
  <c r="P200"/>
  <c r="J200"/>
  <c r="BE200" s="1"/>
  <c r="BK197"/>
  <c r="BI197"/>
  <c r="BH197"/>
  <c r="BG197"/>
  <c r="BF197"/>
  <c r="T197"/>
  <c r="R197"/>
  <c r="P197"/>
  <c r="J197"/>
  <c r="BE197" s="1"/>
  <c r="BK193"/>
  <c r="BI193"/>
  <c r="BH193"/>
  <c r="BG193"/>
  <c r="BF193"/>
  <c r="T193"/>
  <c r="R193"/>
  <c r="P193"/>
  <c r="J193"/>
  <c r="BE193" s="1"/>
  <c r="BK190"/>
  <c r="BK189" s="1"/>
  <c r="J189" s="1"/>
  <c r="J101" s="1"/>
  <c r="BI190"/>
  <c r="BH190"/>
  <c r="BG190"/>
  <c r="BF190"/>
  <c r="T190"/>
  <c r="R190"/>
  <c r="R189" s="1"/>
  <c r="P190"/>
  <c r="J190"/>
  <c r="BE190" s="1"/>
  <c r="T189"/>
  <c r="P189"/>
  <c r="BK186"/>
  <c r="BK185" s="1"/>
  <c r="J185" s="1"/>
  <c r="J100" s="1"/>
  <c r="BI186"/>
  <c r="BH186"/>
  <c r="BG186"/>
  <c r="BF186"/>
  <c r="T186"/>
  <c r="T185" s="1"/>
  <c r="R186"/>
  <c r="P186"/>
  <c r="P185" s="1"/>
  <c r="J186"/>
  <c r="BE186" s="1"/>
  <c r="R185"/>
  <c r="BK182"/>
  <c r="BK181" s="1"/>
  <c r="J181" s="1"/>
  <c r="J99" s="1"/>
  <c r="BI182"/>
  <c r="BH182"/>
  <c r="BG182"/>
  <c r="BF182"/>
  <c r="T182"/>
  <c r="R182"/>
  <c r="R181" s="1"/>
  <c r="P182"/>
  <c r="J182"/>
  <c r="BE182" s="1"/>
  <c r="T181"/>
  <c r="P181"/>
  <c r="BK177"/>
  <c r="BI177"/>
  <c r="BH177"/>
  <c r="BG177"/>
  <c r="BF177"/>
  <c r="T177"/>
  <c r="R177"/>
  <c r="P177"/>
  <c r="J177"/>
  <c r="BE177" s="1"/>
  <c r="BK174"/>
  <c r="BI174"/>
  <c r="BH174"/>
  <c r="BG174"/>
  <c r="BF174"/>
  <c r="T174"/>
  <c r="R174"/>
  <c r="P174"/>
  <c r="J174"/>
  <c r="BE174" s="1"/>
  <c r="BK170"/>
  <c r="BI170"/>
  <c r="BH170"/>
  <c r="BG170"/>
  <c r="BF170"/>
  <c r="T170"/>
  <c r="R170"/>
  <c r="P170"/>
  <c r="J170"/>
  <c r="BE170" s="1"/>
  <c r="BK166"/>
  <c r="BI166"/>
  <c r="BH166"/>
  <c r="BG166"/>
  <c r="BF166"/>
  <c r="T166"/>
  <c r="R166"/>
  <c r="P166"/>
  <c r="J166"/>
  <c r="BE166" s="1"/>
  <c r="BK163"/>
  <c r="BI163"/>
  <c r="BH163"/>
  <c r="BG163"/>
  <c r="BF163"/>
  <c r="T163"/>
  <c r="R163"/>
  <c r="P163"/>
  <c r="J163"/>
  <c r="BE163" s="1"/>
  <c r="BK156"/>
  <c r="BI156"/>
  <c r="BH156"/>
  <c r="BG156"/>
  <c r="BF156"/>
  <c r="T156"/>
  <c r="R156"/>
  <c r="P156"/>
  <c r="J156"/>
  <c r="BE156" s="1"/>
  <c r="BK152"/>
  <c r="BI152"/>
  <c r="BH152"/>
  <c r="BG152"/>
  <c r="BF152"/>
  <c r="T152"/>
  <c r="R152"/>
  <c r="P152"/>
  <c r="J152"/>
  <c r="BE152" s="1"/>
  <c r="BK145"/>
  <c r="BI145"/>
  <c r="BH145"/>
  <c r="BG145"/>
  <c r="BF145"/>
  <c r="T145"/>
  <c r="R145"/>
  <c r="P145"/>
  <c r="J145"/>
  <c r="BE145" s="1"/>
  <c r="BK142"/>
  <c r="BI142"/>
  <c r="BH142"/>
  <c r="BG142"/>
  <c r="BF142"/>
  <c r="T142"/>
  <c r="R142"/>
  <c r="P142"/>
  <c r="J142"/>
  <c r="BE142" s="1"/>
  <c r="BK139"/>
  <c r="BI139"/>
  <c r="BH139"/>
  <c r="F36" s="1"/>
  <c r="BC95" i="1" s="1"/>
  <c r="BC94" s="1"/>
  <c r="BG139" i="2"/>
  <c r="BF139"/>
  <c r="T139"/>
  <c r="R139"/>
  <c r="P139"/>
  <c r="J139"/>
  <c r="BE139" s="1"/>
  <c r="BK134"/>
  <c r="BI134"/>
  <c r="BH134"/>
  <c r="BG134"/>
  <c r="BF134"/>
  <c r="T134"/>
  <c r="R134"/>
  <c r="P134"/>
  <c r="J134"/>
  <c r="BE134" s="1"/>
  <c r="BK131"/>
  <c r="BK130" s="1"/>
  <c r="BI131"/>
  <c r="BH131"/>
  <c r="BG131"/>
  <c r="BF131"/>
  <c r="J34" s="1"/>
  <c r="AW95" i="1" s="1"/>
  <c r="T131" i="2"/>
  <c r="T130" s="1"/>
  <c r="T129" s="1"/>
  <c r="T128" s="1"/>
  <c r="R131"/>
  <c r="P131"/>
  <c r="P130" s="1"/>
  <c r="P129" s="1"/>
  <c r="P128" s="1"/>
  <c r="AU95" i="1" s="1"/>
  <c r="AU94" s="1"/>
  <c r="J131" i="2"/>
  <c r="BE131" s="1"/>
  <c r="R130"/>
  <c r="F124"/>
  <c r="F122"/>
  <c r="E120"/>
  <c r="F91"/>
  <c r="F89"/>
  <c r="E87"/>
  <c r="J37"/>
  <c r="J36"/>
  <c r="J35"/>
  <c r="F34"/>
  <c r="BA95" i="1" s="1"/>
  <c r="BA94" s="1"/>
  <c r="J24" i="2"/>
  <c r="E24"/>
  <c r="J125" s="1"/>
  <c r="J23"/>
  <c r="J21"/>
  <c r="E21"/>
  <c r="J124" s="1"/>
  <c r="J20"/>
  <c r="J18"/>
  <c r="E18"/>
  <c r="F92" s="1"/>
  <c r="J17"/>
  <c r="J12"/>
  <c r="J122" s="1"/>
  <c r="E7"/>
  <c r="E85" s="1"/>
  <c r="AY95" i="1"/>
  <c r="AX95"/>
  <c r="AS94"/>
  <c r="AM90"/>
  <c r="L90"/>
  <c r="AM89"/>
  <c r="L89"/>
  <c r="AM87"/>
  <c r="L87"/>
  <c r="L85"/>
  <c r="L84"/>
  <c r="F35" i="2" l="1"/>
  <c r="BB95" i="1" s="1"/>
  <c r="BB94" s="1"/>
  <c r="F37" i="2"/>
  <c r="BD95" i="1" s="1"/>
  <c r="BD94" s="1"/>
  <c r="W33" s="1"/>
  <c r="BK213" i="2"/>
  <c r="J213" s="1"/>
  <c r="J103" s="1"/>
  <c r="J281"/>
  <c r="J108" s="1"/>
  <c r="J89"/>
  <c r="F125"/>
  <c r="J92"/>
  <c r="AW94" i="1"/>
  <c r="AK30" s="1"/>
  <c r="W30"/>
  <c r="R129" i="2"/>
  <c r="R128" s="1"/>
  <c r="BK218"/>
  <c r="J218" s="1"/>
  <c r="J104" s="1"/>
  <c r="J273"/>
  <c r="J106" s="1"/>
  <c r="AY94" i="1"/>
  <c r="W32"/>
  <c r="J33" i="2"/>
  <c r="AV95" i="1" s="1"/>
  <c r="AT95" s="1"/>
  <c r="F33" i="2"/>
  <c r="AZ95" i="1" s="1"/>
  <c r="AZ94" s="1"/>
  <c r="W31"/>
  <c r="AX94"/>
  <c r="J91" i="2"/>
  <c r="J130"/>
  <c r="J98" s="1"/>
  <c r="E118"/>
  <c r="BK129" l="1"/>
  <c r="J129" s="1"/>
  <c r="J97" s="1"/>
  <c r="BK128"/>
  <c r="J128" s="1"/>
  <c r="W29" i="1"/>
  <c r="AV94"/>
  <c r="J96" i="2" l="1"/>
  <c r="J30"/>
  <c r="AT94" i="1"/>
  <c r="AK29"/>
  <c r="AG95" l="1"/>
  <c r="J39" i="2"/>
  <c r="AG94" i="1" l="1"/>
  <c r="AN95"/>
  <c r="AK26" l="1"/>
  <c r="AK35" s="1"/>
  <c r="AN94"/>
</calcChain>
</file>

<file path=xl/sharedStrings.xml><?xml version="1.0" encoding="utf-8"?>
<sst xmlns="http://schemas.openxmlformats.org/spreadsheetml/2006/main" count="1557" uniqueCount="398">
  <si>
    <t>Export Komplet</t>
  </si>
  <si>
    <t>2.0</t>
  </si>
  <si>
    <t>False</t>
  </si>
  <si>
    <t>{bbf971f3-de50-4983-b4f9-30b05a87b152}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</si>
  <si>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</si>
  <si>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</si>
  <si>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</si>
  <si>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</si>
  <si>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</si>
  <si>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</si>
  <si>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</si>
  <si>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</si>
  <si>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VEK_001c</t>
  </si>
  <si>
    <t>Stavba:</t>
  </si>
  <si>
    <t>Rekonstrukce Hrádku - hlavní budova - změna 2019/I</t>
  </si>
  <si>
    <t>0,1</t>
  </si>
  <si>
    <t>KSO:</t>
  </si>
  <si>
    <t>CC-CZ:</t>
  </si>
  <si>
    <t>1</t>
  </si>
  <si>
    <t>Místo:</t>
  </si>
  <si>
    <t>Varnsdorf č.p. 1726</t>
  </si>
  <si>
    <t>Datum:</t>
  </si>
  <si>
    <t>21. 1. 2020</t>
  </si>
  <si>
    <t>10</t>
  </si>
  <si>
    <t>100</t>
  </si>
  <si>
    <t>Zadavatel:</t>
  </si>
  <si>
    <t>IČ:</t>
  </si>
  <si>
    <t>Město Varnsdorf, Nám. E.Beneše 470</t>
  </si>
  <si>
    <t>DIČ:</t>
  </si>
  <si>
    <t>Zhotovitel:</t>
  </si>
  <si>
    <t/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</si>
  <si>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</si>
  <si>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</si>
  <si>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</si>
  <si>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</si>
  <si>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</si>
  <si>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</si>
  <si>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</si>
  <si>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</si>
  <si>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</si>
  <si>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</si>
  <si>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</si>
  <si>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</si>
  <si>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</si>
  <si>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</si>
  <si>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</si>
  <si>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</si>
  <si>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</si>
  <si>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</si>
  <si>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</si>
  <si>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</si>
  <si>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</si>
  <si>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</si>
  <si>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</si>
  <si>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</si>
  <si>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</si>
  <si>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</si>
  <si>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</si>
  <si>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</si>
  <si>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</si>
  <si>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</si>
  <si>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</si>
  <si>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</si>
  <si>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</si>
  <si>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</si>
  <si>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</si>
  <si>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</si>
  <si>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</si>
  <si>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</si>
  <si>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</si>
  <si>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</si>
  <si>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</si>
  <si>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</si>
  <si>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</si>
  <si>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</si>
  <si>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</si>
  <si>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</si>
  <si>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</si>
  <si>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</si>
  <si>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</si>
  <si>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05</t>
  </si>
  <si>
    <t>SO07 - Domovní plynovod</t>
  </si>
  <si>
    <t>STA</t>
  </si>
  <si>
    <t>{f2c6aa66-ae08-417b-9442-040ef40d71fd}</t>
  </si>
  <si>
    <t>2</t>
  </si>
  <si>
    <t>f0</t>
  </si>
  <si>
    <t>14,4</t>
  </si>
  <si>
    <t>f1</t>
  </si>
  <si>
    <t>1,8</t>
  </si>
  <si>
    <t>KRYCÍ LIST SOUPISU PRACÍ</t>
  </si>
  <si>
    <t>f2</t>
  </si>
  <si>
    <t>7,2</t>
  </si>
  <si>
    <t>f3</t>
  </si>
  <si>
    <t>5,4</t>
  </si>
  <si>
    <t>f4</t>
  </si>
  <si>
    <t>9</t>
  </si>
  <si>
    <t>Objekt:</t>
  </si>
  <si>
    <t>05 - SO07 - Domovní plynovod</t>
  </si>
  <si>
    <t>Zpracováno dle metodiky ÚRS s maximálním zatříděním položek (popisu činností) dle Třídníku stavebních konstrukcí a prací. Položky, které databáze neobsahuje, oceněny dle brutto ceníků příslušných dodavatelů. Veškeré názvy jednotlivých zařízení jsou uvedeny pouze pro určení technické úrovně a provozních parametrů. Ve všech případech lze použít i jiná než navržená zařízení, která mají podobnou nebo minimálně stejnou kvalitu, účinnost a výkon, parametry použití, ev. hlučnost (která bezpodmínečně splňuje platné hygienické normy). Celková množství u jednotlivých položek (kusy, metry) byla odměřena a sečtena ručně a digitálně z výkresů.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</si>
  <si>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</si>
  <si>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</si>
  <si>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</si>
  <si>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</si>
  <si>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</si>
  <si>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</si>
  <si>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>1 - Zemní práce</t>
  </si>
  <si>
    <t>4 - Vodorovné konstrukce</t>
  </si>
  <si>
    <t>6 - Úpravy povrchů, podlahy a osazování výplní</t>
  </si>
  <si>
    <t>8 - Trubní vedení</t>
  </si>
  <si>
    <t>9 - Ostatní konstrukce a práce, bourání</t>
  </si>
  <si>
    <t>998 - Přesun hmot</t>
  </si>
  <si>
    <t>PSV - Práce a dodávky PSV</t>
  </si>
  <si>
    <t>723 - Zdravotechnika - vnitřní plynovod</t>
  </si>
  <si>
    <t>783 - Dokončovací práce - nátěry</t>
  </si>
  <si>
    <t>VRN - Vedlejší rozpočtové náklady</t>
  </si>
  <si>
    <t>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</si>
  <si>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</si>
  <si>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</si>
  <si>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</si>
  <si>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</si>
  <si>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</si>
  <si>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</si>
  <si>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</si>
  <si>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</si>
  <si>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</si>
  <si>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</si>
  <si>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</si>
  <si>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</si>
  <si>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</si>
  <si>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</si>
  <si>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</si>
  <si>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</si>
  <si>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</si>
  <si>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</si>
  <si>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</si>
  <si>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z betonových nebo kamenných dlaždic komunikací pro pěší ručně</t>
  </si>
  <si>
    <t>m2</t>
  </si>
  <si>
    <t>CS ÚRS 2020 01</t>
  </si>
  <si>
    <t>4</t>
  </si>
  <si>
    <t>-611301604</t>
  </si>
  <si>
    <t>PP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</si>
  <si>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</si>
  <si>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VV</t>
  </si>
  <si>
    <t>0,6*1,5</t>
  </si>
  <si>
    <t>113107131</t>
  </si>
  <si>
    <t>Odstranění podkladu z betonu prostého tl 150 mm ručně</t>
  </si>
  <si>
    <t>14875631</t>
  </si>
  <si>
    <t>Odstranění podkladů nebo krytů ručně s přemístěním hmot na skládku na vzdálenost do 3 m nebo s naložením na dopravní prostředek z betonu prostého, o tl. vrstvy přes 100 do 150 mm</t>
  </si>
  <si>
    <t>"podesta" 2*3</t>
  </si>
  <si>
    <t>"drážka v podlaze" 0,15*5,5</t>
  </si>
  <si>
    <t>Součet</t>
  </si>
  <si>
    <t>3</t>
  </si>
  <si>
    <t>120901111</t>
  </si>
  <si>
    <t>Bourání zdiva kamenného v odkopávkách nebo prokopávkách na MV, MVC ručně</t>
  </si>
  <si>
    <t>m3</t>
  </si>
  <si>
    <t>1056262507</t>
  </si>
  <si>
    <t>Bourání konstrukcí v odkopávkách a prokopávkách ručně s přemístěním suti na hromady na vzdálenost do 20 m nebo s naložením na dopravní prostředek ze zdiva kamenného, pro jakýkoliv druh kamene na maltu vápennou nebo vápenocementovou</t>
  </si>
  <si>
    <t>0,6*0,7*1,2</t>
  </si>
  <si>
    <t>132251102</t>
  </si>
  <si>
    <t>Hloubení rýh nezapažených  š do 800 mm v hornině třídy těžitelnosti I, skupiny 3 objem do 50 m3 strojně</t>
  </si>
  <si>
    <t>-202463536</t>
  </si>
  <si>
    <t>Hloubení nezapažených rýh šířky do 800 mm strojně s urovnáním dna do předepsaného profilu a spádu v hornině třídy těžitelnosti I skupiny 3 přes 20 do 50 m3</t>
  </si>
  <si>
    <t>30*0,6*0,8</t>
  </si>
  <si>
    <t>5</t>
  </si>
  <si>
    <t>162351103</t>
  </si>
  <si>
    <t>Vodorovné přemístění do 500 m výkopku/sypaniny z horniny třídy těžitelnosti I, skupiny 1 až 3</t>
  </si>
  <si>
    <t>353735153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</si>
  <si>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</si>
  <si>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zemina ponechaná na zásyp</t>
  </si>
  <si>
    <t>zpět na zásyp</t>
  </si>
  <si>
    <t>6</t>
  </si>
  <si>
    <t>162751117</t>
  </si>
  <si>
    <t>Vodorovné přemístění do 10000 m výkopku/sypaniny z horniny třídy těžitelnosti I, skupiny 1 až 3</t>
  </si>
  <si>
    <t>-904081481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</si>
  <si>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</si>
  <si>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na skládku</t>
  </si>
  <si>
    <t>f0-f3</t>
  </si>
  <si>
    <t>7</t>
  </si>
  <si>
    <t>167151101</t>
  </si>
  <si>
    <t>Nakládání výkopku z hornin třídy těžitelnosti I, skupiny 1 až 3 do 100 m3</t>
  </si>
  <si>
    <t>1175327318</t>
  </si>
  <si>
    <t>Nakládání, skládání a překládání neulehlého výkopku nebo sypaniny strojně nakládání, množství do 100 m3, z horniny třídy těžitelnosti I, skupiny 1 až 3</t>
  </si>
  <si>
    <t>na zpětný zásyp</t>
  </si>
  <si>
    <t>8</t>
  </si>
  <si>
    <t>171251201</t>
  </si>
  <si>
    <t>Uložení sypaniny na skládky nebo meziskládky</t>
  </si>
  <si>
    <t>-1472062756</t>
  </si>
  <si>
    <t>Uložení sypaniny na skládky nebo meziskládky bez hutnění s upravením uložené sypaniny do předepsaného tvaru</t>
  </si>
  <si>
    <t>171201231</t>
  </si>
  <si>
    <t>Poplatek za uložení zeminy a kamení na recyklační skládce (skládkovné) kód odpadu 17 05 04</t>
  </si>
  <si>
    <t>t</t>
  </si>
  <si>
    <t>-848517104</t>
  </si>
  <si>
    <t>Poplatek za uložení stavebního odpadu na recyklační skládce (skládkovné) zeminy a kamení zatříděného do Katalogu odpadů pod kódem 17 05 04</t>
  </si>
  <si>
    <t>9*2 'Přepočtené koeficientem množství</t>
  </si>
  <si>
    <t>174151101</t>
  </si>
  <si>
    <t>Zásyp jam, šachet rýh nebo kolem objektů sypaninou se zhutněním</t>
  </si>
  <si>
    <t>507873484</t>
  </si>
  <si>
    <t>Zásyp sypaninou z jakékoliv horniny strojně s uložením výkopku ve vrstvách se zhutněním jam, šachet, rýh nebo kolem objektů v těchto vykopávkách</t>
  </si>
  <si>
    <t>výkop - podsyp a obsyp</t>
  </si>
  <si>
    <t>f0-f1-f2</t>
  </si>
  <si>
    <t>11</t>
  </si>
  <si>
    <t>175151101</t>
  </si>
  <si>
    <t>Obsypání potrubí strojně sypaninou bez prohození, uloženou do 3 m</t>
  </si>
  <si>
    <t>-1532232338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</si>
  <si>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</si>
  <si>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30*0,6*0,4</t>
  </si>
  <si>
    <t>12</t>
  </si>
  <si>
    <t>M</t>
  </si>
  <si>
    <t>58337302</t>
  </si>
  <si>
    <t>štěrkopísek frakce 0/16</t>
  </si>
  <si>
    <t>892504924</t>
  </si>
  <si>
    <t>7,2*2 'Přepočtené koeficientem množství</t>
  </si>
  <si>
    <t>Vodorovné konstrukce</t>
  </si>
  <si>
    <t>13</t>
  </si>
  <si>
    <t>451573111</t>
  </si>
  <si>
    <t>Lože pod potrubí otevřený výkop ze štěrkopísku</t>
  </si>
  <si>
    <t>-760528028</t>
  </si>
  <si>
    <t>Lože pod potrubí, stoky a drobné objekty v otevřeném výkopu z písku a štěrkopísku do 63 mm</t>
  </si>
  <si>
    <t>30*0,6*0,1</t>
  </si>
  <si>
    <t>Úpravy povrchů, podlahy a osazování výplní</t>
  </si>
  <si>
    <t>14</t>
  </si>
  <si>
    <t>612335101</t>
  </si>
  <si>
    <t>Cementová hrubá omítka rýh ve stěnách šířky do 150 mm</t>
  </si>
  <si>
    <t>-1510107576</t>
  </si>
  <si>
    <t>Cementová omítka rýh  hrubá ve stěnách, šířky rýhy do 150 mm</t>
  </si>
  <si>
    <t>0,1*5,5</t>
  </si>
  <si>
    <t>Trubní vedení</t>
  </si>
  <si>
    <t>871211141</t>
  </si>
  <si>
    <t>Montáž potrubí z PE100 SDR 11 otevřený výkop svařovaných na tupo D 63 x 5,8 mm</t>
  </si>
  <si>
    <t>m</t>
  </si>
  <si>
    <t>1501530294</t>
  </si>
  <si>
    <t>Montáž vodovodního potrubí z plastů v otevřeném výkopu z polyetylenu PE 100 svařovaných na tupo SDR 11/PN16 D 63 x 5,8 mm</t>
  </si>
  <si>
    <t>30</t>
  </si>
  <si>
    <t>16</t>
  </si>
  <si>
    <t>286134830</t>
  </si>
  <si>
    <t>potrubí plynovodní PE100 SDR 11, návin se signalizační vrstvou 63 x 5,8 mm</t>
  </si>
  <si>
    <t>-573643085</t>
  </si>
  <si>
    <t>Trubky z polyetylénu plynovodní potrubí PE PE 100 (ČSN 64 3042) SDR 11 - 0,4MPa návin 100 m, s 10% signalizační vrstvou 63 x 5,8 mm</t>
  </si>
  <si>
    <t>P</t>
  </si>
  <si>
    <t>Poznámka k položce:_x000D_
WAVIN, kód výrobku: FP103063W</t>
  </si>
  <si>
    <t>17</t>
  </si>
  <si>
    <t>877211101</t>
  </si>
  <si>
    <t>Montáž elektrospojek na vodovodním potrubí z PE trub d 63</t>
  </si>
  <si>
    <t>kus</t>
  </si>
  <si>
    <t>1705297757</t>
  </si>
  <si>
    <t>Montáž tvarovek na vodovodním plastovém potrubí z polyetylenu PE 100 elektrotvarovek SDR 11/PN16 spojek, oblouků nebo redukcí d 63</t>
  </si>
  <si>
    <t>1+1</t>
  </si>
  <si>
    <t>18</t>
  </si>
  <si>
    <t>286149R01</t>
  </si>
  <si>
    <t>přechodka PE/ocel, d 63-50</t>
  </si>
  <si>
    <t>1524280369</t>
  </si>
  <si>
    <t>Tvyrovky přechodka PE/ocel, d 63-50</t>
  </si>
  <si>
    <t>19</t>
  </si>
  <si>
    <t>899721111</t>
  </si>
  <si>
    <t>Signalizační vodič DN do 150 mm na potrubí</t>
  </si>
  <si>
    <t>-155146357</t>
  </si>
  <si>
    <t>Signalizační vodič na potrubí DN do 150 mm</t>
  </si>
  <si>
    <t>40</t>
  </si>
  <si>
    <t>20</t>
  </si>
  <si>
    <t>899722113</t>
  </si>
  <si>
    <t>Krytí potrubí z plastů výstražnou fólií z PVC 34cm</t>
  </si>
  <si>
    <t>-787110611</t>
  </si>
  <si>
    <t>Krytí potrubí z plastů výstražnou fólií z PVC šířky 34 cm</t>
  </si>
  <si>
    <t>Ostatní konstrukce a práce, bourání</t>
  </si>
  <si>
    <t>962022390</t>
  </si>
  <si>
    <t>Bourání zdiva nadzákladového kamenného na MV nebo MVC do 1 m3</t>
  </si>
  <si>
    <t>-751441357</t>
  </si>
  <si>
    <t>Bourání zdiva nadzákladového kamenného nebo smíšeného  kamenného na maltu vápennou nebo vápenocementovou, objemu do 1 m3</t>
  </si>
  <si>
    <t>998</t>
  </si>
  <si>
    <t>Přesun hmot</t>
  </si>
  <si>
    <t>22</t>
  </si>
  <si>
    <t>998276101</t>
  </si>
  <si>
    <t>Přesun hmot pro trubní vedení z trub z plastických hmot otevřený výkop</t>
  </si>
  <si>
    <t>-1691311158</t>
  </si>
  <si>
    <t>Přesun hmot pro trubní vedení hloubené z trub z plastických hmot nebo sklolaminátových pro vodovody nebo kanalizace v otevřeném výkopu dopravní vzdálenost do 15 m</t>
  </si>
  <si>
    <t>23</t>
  </si>
  <si>
    <t>998276124</t>
  </si>
  <si>
    <t>Příplatek k přesunu hmot pro trubní vedení z trub z plastických hmot za zvětšený přesun do 500 m</t>
  </si>
  <si>
    <t>1198831789</t>
  </si>
  <si>
    <t>Přesun hmot pro trubní vedení hloubené z trub z plastických hmot nebo sklolaminátových Příplatek k cenám za zvětšený přesun přes vymezenou největší dopravní vzdálenost do 500 m</t>
  </si>
  <si>
    <t>PSV</t>
  </si>
  <si>
    <t>Práce a dodávky PSV</t>
  </si>
  <si>
    <t>723</t>
  </si>
  <si>
    <t>Zdravotechnika - vnitřní plynovod</t>
  </si>
  <si>
    <t>24</t>
  </si>
  <si>
    <t>723150303</t>
  </si>
  <si>
    <t>Potrubí ocelové hladké černé bezešvé spojované svařováním tvářené za tepla D 28x2,6 mm</t>
  </si>
  <si>
    <t>752576612</t>
  </si>
  <si>
    <t>Potrubí z ocelových trubek hladkých  černých spojovaných svařováním tvářených za tepla Ø 28/2,6</t>
  </si>
  <si>
    <t>25</t>
  </si>
  <si>
    <t>723150306</t>
  </si>
  <si>
    <t>Potrubí ocelové hladké černé bezešvé spojované svařováním tvářené za tepla D 44,5x3,2 mm</t>
  </si>
  <si>
    <t>724101180</t>
  </si>
  <si>
    <t>Potrubí z ocelových trubek hladkých  černých spojovaných svařováním tvářených za tepla Ø 44,5/3,2</t>
  </si>
  <si>
    <t>27</t>
  </si>
  <si>
    <t>26</t>
  </si>
  <si>
    <t>723150312</t>
  </si>
  <si>
    <t>Potrubí ocelové hladké černé bezešvé spojované svařováním tvářené za tepla D 57x3,2 mm</t>
  </si>
  <si>
    <t>-1366961039</t>
  </si>
  <si>
    <t>Potrubí z ocelových trubek hladkých  černých spojovaných svařováním tvářených za tepla Ø 57/3,2</t>
  </si>
  <si>
    <t>723150367</t>
  </si>
  <si>
    <t>Chránička D 57x2,9 mm</t>
  </si>
  <si>
    <t>728889243</t>
  </si>
  <si>
    <t>Potrubí z ocelových trubek hladkých  chráničky Ø 57/2,9</t>
  </si>
  <si>
    <t>28</t>
  </si>
  <si>
    <t>723150368</t>
  </si>
  <si>
    <t>Chránička D 76x3,2 mm</t>
  </si>
  <si>
    <t>785947829</t>
  </si>
  <si>
    <t>Potrubí z ocelových trubek hladkých  chráničky Ø 76/3,2</t>
  </si>
  <si>
    <t>29</t>
  </si>
  <si>
    <t>723150R01</t>
  </si>
  <si>
    <t>Montážní materiál (fitinky, spojky, přechody, těsnění), systémové prvky upevnění potrubí (objímky, závitové tyče)</t>
  </si>
  <si>
    <t>soubor</t>
  </si>
  <si>
    <t>-494921211</t>
  </si>
  <si>
    <t>723150R12</t>
  </si>
  <si>
    <t>Potrubí ocelové hladké černé bezešvé spojované svařováním tvářené za tepla D 57x3,2 mm, s tovární PE izolací</t>
  </si>
  <si>
    <t>-1022332183</t>
  </si>
  <si>
    <t>Potrubí z ocelových trubek hladkých černých spojovaných svařováním tvářených za tepla D 57/3,2, s tovární PE izolací</t>
  </si>
  <si>
    <t>31</t>
  </si>
  <si>
    <t>723160204</t>
  </si>
  <si>
    <t>Přípojka k plynoměru spojované na závit bez ochozu G 1</t>
  </si>
  <si>
    <t>-1737404410</t>
  </si>
  <si>
    <t>Přípojky k plynoměrům  spojované na závit bez ochozu G 1</t>
  </si>
  <si>
    <t>32</t>
  </si>
  <si>
    <t>723190204</t>
  </si>
  <si>
    <t>Přípojka plynovodní ocelová závitová černá bezešvá spojovaná na závit běžná DN 25</t>
  </si>
  <si>
    <t>665899465</t>
  </si>
  <si>
    <t>Přípojky plynovodní ke strojům a zařízením z trubek  ocelových závitových černých spojovaných na závit, bezešvých, běžných DN 25</t>
  </si>
  <si>
    <t>33</t>
  </si>
  <si>
    <t>388222720</t>
  </si>
  <si>
    <t>plynoměr membránový nízkotlaký BK se šroubením G6, PN 0,05 MPa, rozteč 250</t>
  </si>
  <si>
    <t>1222383084</t>
  </si>
  <si>
    <t>Plynoměry membránový nízkotlaký se šroubením BK - G 4, rozteč 250, Q=0,06-10 m3/h , PN 0,05 Mpa</t>
  </si>
  <si>
    <t>Poznámka k položce:_x000D_
odoávka správce sítě - neoceňovat</t>
  </si>
  <si>
    <t>34</t>
  </si>
  <si>
    <t>723230127</t>
  </si>
  <si>
    <t>Pojistná vsuvka G 2 FM s protipožární armaturou a vnitřním a vnějším závitem</t>
  </si>
  <si>
    <t>-628684765</t>
  </si>
  <si>
    <t>Armatury se dvěma závity s protipožární armaturou PN 5 pojistné vsuvky vnitřní a vnější závit G 2 FM</t>
  </si>
  <si>
    <t>35</t>
  </si>
  <si>
    <t>723231162</t>
  </si>
  <si>
    <t>Kohout kulový přímý G 1/2 PN 42 do 185°C plnoprůtokový vnitřní závit těžká řada</t>
  </si>
  <si>
    <t>750380242</t>
  </si>
  <si>
    <t>Armatury se dvěma závity kohouty kulové PN 42 do 185°C plnoprůtokové vnitřní závit těžká řada G 1/2</t>
  </si>
  <si>
    <t>36</t>
  </si>
  <si>
    <t>723231164</t>
  </si>
  <si>
    <t>Kohout kulový přímý G 1 PN 42 do 185°C plnoprůtokový vnitřní závit těžká řada</t>
  </si>
  <si>
    <t>-1505822088</t>
  </si>
  <si>
    <t>Armatury se dvěma závity kohouty kulové PN 42 do 185°C plnoprůtokové vnitřní závit těžká řada G 1</t>
  </si>
  <si>
    <t>37</t>
  </si>
  <si>
    <t>723231166</t>
  </si>
  <si>
    <t>Kohout kulový přímý G 1 1/2 PN 42 do 185°C plnoprůtokový vnitřní závit těžká řada</t>
  </si>
  <si>
    <t>-754395278</t>
  </si>
  <si>
    <t>Armatury se dvěma závity kohouty kulové PN 42 do 185°C plnoprůtokové vnitřní závit těžká řada G 1 1/2</t>
  </si>
  <si>
    <t>38</t>
  </si>
  <si>
    <t>723234321</t>
  </si>
  <si>
    <t>Regulátor tlaku plynu středotlaký dvoustupňový výkon do 10 m3/hod pro zemní plyn</t>
  </si>
  <si>
    <t>-896892652</t>
  </si>
  <si>
    <t>Armatury se dvěma závity středotlaké regulátory tlaku plynu dvoustupňové pro zemní plyn, výkon do 10 m3/hod</t>
  </si>
  <si>
    <t>39</t>
  </si>
  <si>
    <t>727111R01</t>
  </si>
  <si>
    <t>Prostup potrubí D 42 mm stěnou tl 10 cm požární odolnost EI 60-120</t>
  </si>
  <si>
    <t>1808392769</t>
  </si>
  <si>
    <t>Protipožární trubní ucpávky potrubí prostup stěnou tloušťky 100 mm požární odolnost EI 60-120 D 42</t>
  </si>
  <si>
    <t>998723102</t>
  </si>
  <si>
    <t>Přesun hmot tonážní pro vnitřní plynovod v objektech v do 12 m</t>
  </si>
  <si>
    <t>1399265817</t>
  </si>
  <si>
    <t>Přesun hmot pro vnitřní plynovod  stanovený z hmotnosti přesunovaného materiálu vodorovná dopravní vzdálenost do 50 m v objektech výšky přes 6 do 12 m</t>
  </si>
  <si>
    <t>41</t>
  </si>
  <si>
    <t>998723181</t>
  </si>
  <si>
    <t>Příplatek k přesunu hmot tonážní 723 prováděný bez použití mechanizace</t>
  </si>
  <si>
    <t>-2047523464</t>
  </si>
  <si>
    <t>Přesun hmot pro vnitřní plynovod  stanovený z hmotnosti přesunovaného materiálu Příplatek k ceně za přesun prováděný bez použití mechanizace pro jakoukoliv výšku objektu</t>
  </si>
  <si>
    <t>783</t>
  </si>
  <si>
    <t>Dokončovací práce - nátěry</t>
  </si>
  <si>
    <t>42</t>
  </si>
  <si>
    <t>783614551</t>
  </si>
  <si>
    <t>Základní jednonásobný syntetický nátěr potrubí DN do 50 mm</t>
  </si>
  <si>
    <t>840399561</t>
  </si>
  <si>
    <t>Základní nátěr armatur a kovových potrubí jednonásobný potrubí do DN 50 mm syntetický</t>
  </si>
  <si>
    <t>55</t>
  </si>
  <si>
    <t>43</t>
  </si>
  <si>
    <t>783617611</t>
  </si>
  <si>
    <t>Krycí dvojnásobný syntetický nátěr potrubí DN do 50 mm</t>
  </si>
  <si>
    <t>1904568637</t>
  </si>
  <si>
    <t>Krycí nátěr (email) armatur a kovových potrubí potrubí do DN 50 mm dvojnásobný syntetický standardní</t>
  </si>
  <si>
    <t>49</t>
  </si>
  <si>
    <t>VRN</t>
  </si>
  <si>
    <t>Vedlejší rozpočtové náklady</t>
  </si>
  <si>
    <t>VRN4</t>
  </si>
  <si>
    <t>Inženýrská činnost</t>
  </si>
  <si>
    <t>44</t>
  </si>
  <si>
    <t>043114000</t>
  </si>
  <si>
    <t>Zkoušky tlakové</t>
  </si>
  <si>
    <t>hod</t>
  </si>
  <si>
    <t>1024</t>
  </si>
  <si>
    <t>181258844</t>
  </si>
  <si>
    <t>Poznámka k položce:_x000D_
Hodinová zúčtovací sazba revizní technik specialista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</si>
</sst>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/mm/yyyy"/>
    <numFmt numFmtId="166" formatCode="#,##0.00000"/>
    <numFmt numFmtId="167" formatCode="#,##0.000"/>
  </numFmts>
  <fonts count="39">
    <font>
      <sz val="8"/>
      <name val="Arial CE"/>
      <family val="2"/>
      <charset val="1"/>
    </font>
    <font>
      <sz val="8"/>
      <color rgb="FFFFFFFF"/>
      <name val="Arial CE"/>
      <family val="2"/>
      <charset val="1"/>
    </font>
    <font>
      <sz val="8"/>
      <color rgb="FF3366FF"/>
      <name val="Arial CE"/>
      <family val="2"/>
      <charset val="1"/>
    </font>
    <font>
      <b/>
      <sz val="14"/>
      <name val="Arial CE"/>
      <family val="2"/>
      <charset val="1"/>
    </font>
    <font>
      <sz val="10"/>
      <color rgb="FF969696"/>
      <name val="Arial CE"/>
      <family val="2"/>
      <charset val="1"/>
    </font>
    <font>
      <sz val="10"/>
      <name val="Arial CE"/>
      <family val="2"/>
      <charset val="1"/>
    </font>
    <font>
      <b/>
      <sz val="11"/>
      <name val="Arial CE"/>
      <family val="2"/>
      <charset val="1"/>
    </font>
    <font>
      <b/>
      <sz val="10"/>
      <name val="Arial CE"/>
      <family val="2"/>
      <charset val="1"/>
    </font>
    <font>
      <b/>
      <sz val="10"/>
      <color rgb="FF969696"/>
      <name val="Arial CE"/>
      <family val="2"/>
      <charset val="1"/>
    </font>
    <font>
      <b/>
      <sz val="12"/>
      <name val="Arial CE"/>
      <family val="2"/>
      <charset val="1"/>
    </font>
    <font>
      <b/>
      <sz val="10"/>
      <color rgb="FF464646"/>
      <name val="Arial CE"/>
      <family val="2"/>
      <charset val="1"/>
    </font>
    <font>
      <sz val="12"/>
      <color rgb="FF969696"/>
      <name val="Arial CE"/>
      <family val="2"/>
      <charset val="1"/>
    </font>
    <font>
      <sz val="9"/>
      <name val="Arial CE"/>
      <family val="2"/>
      <charset val="1"/>
    </font>
    <font>
      <sz val="9"/>
      <color rgb="FF969696"/>
      <name val="Arial CE"/>
      <family val="2"/>
      <charset val="1"/>
    </font>
    <font>
      <b/>
      <sz val="12"/>
      <color rgb="FF960000"/>
      <name val="Arial CE"/>
      <family val="2"/>
      <charset val="1"/>
    </font>
    <font>
      <sz val="12"/>
      <name val="Arial CE"/>
      <family val="2"/>
      <charset val="1"/>
    </font>
    <font>
      <sz val="18"/>
      <color rgb="FF0000FF"/>
      <name val="Wingdings 2"/>
      <charset val="1"/>
    </font>
    <font>
      <u/>
      <sz val="11"/>
      <color rgb="FF0000FF"/>
      <name val="Calibri"/>
      <family val="2"/>
      <charset val="1"/>
    </font>
    <font>
      <sz val="11"/>
      <name val="Arial CE"/>
      <family val="2"/>
      <charset val="1"/>
    </font>
    <font>
      <b/>
      <sz val="11"/>
      <color rgb="FF003366"/>
      <name val="Arial CE"/>
      <family val="2"/>
      <charset val="1"/>
    </font>
    <font>
      <sz val="11"/>
      <color rgb="FF003366"/>
      <name val="Arial CE"/>
      <family val="2"/>
      <charset val="1"/>
    </font>
    <font>
      <sz val="11"/>
      <color rgb="FF969696"/>
      <name val="Arial CE"/>
      <family val="2"/>
      <charset val="1"/>
    </font>
    <font>
      <sz val="8"/>
      <color rgb="FF000000"/>
      <name val="Arial CE"/>
      <family val="2"/>
      <charset val="1"/>
    </font>
    <font>
      <sz val="10"/>
      <color rgb="FF3366FF"/>
      <name val="Arial CE"/>
      <family val="2"/>
      <charset val="1"/>
    </font>
    <font>
      <sz val="8"/>
      <color rgb="FF969696"/>
      <name val="Arial CE"/>
      <family val="2"/>
      <charset val="1"/>
    </font>
    <font>
      <b/>
      <sz val="12"/>
      <color rgb="FF800000"/>
      <name val="Arial CE"/>
      <family val="2"/>
      <charset val="1"/>
    </font>
    <font>
      <sz val="12"/>
      <color rgb="FF003366"/>
      <name val="Arial CE"/>
      <family val="2"/>
      <charset val="1"/>
    </font>
    <font>
      <sz val="10"/>
      <color rgb="FF003366"/>
      <name val="Arial CE"/>
      <family val="2"/>
      <charset val="1"/>
    </font>
    <font>
      <sz val="8"/>
      <color rgb="FF960000"/>
      <name val="Arial CE"/>
      <family val="2"/>
      <charset val="1"/>
    </font>
    <font>
      <b/>
      <sz val="8"/>
      <name val="Arial CE"/>
      <family val="2"/>
      <charset val="1"/>
    </font>
    <font>
      <sz val="8"/>
      <color rgb="FF003366"/>
      <name val="Arial CE"/>
      <family val="2"/>
      <charset val="1"/>
    </font>
    <font>
      <sz val="7"/>
      <color rgb="FF969696"/>
      <name val="Arial CE"/>
      <family val="2"/>
      <charset val="1"/>
    </font>
    <font>
      <sz val="7"/>
      <name val="Arial CE"/>
      <family val="2"/>
      <charset val="1"/>
    </font>
    <font>
      <sz val="8"/>
      <color rgb="FF505050"/>
      <name val="Arial CE"/>
      <family val="2"/>
      <charset val="1"/>
    </font>
    <font>
      <sz val="8"/>
      <color rgb="FFFF0000"/>
      <name val="Arial CE"/>
      <family val="2"/>
      <charset val="1"/>
    </font>
    <font>
      <sz val="8"/>
      <color rgb="FF800080"/>
      <name val="Arial CE"/>
      <family val="2"/>
      <charset val="1"/>
    </font>
    <font>
      <i/>
      <sz val="9"/>
      <color rgb="FF0000FF"/>
      <name val="Arial CE"/>
      <family val="2"/>
      <charset val="1"/>
    </font>
    <font>
      <i/>
      <sz val="8"/>
      <color rgb="FF0000FF"/>
      <name val="Arial CE"/>
      <family val="2"/>
      <charset val="1"/>
    </font>
    <font>
      <i/>
      <sz val="7"/>
      <color rgb="FF969696"/>
      <name val="Arial CE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7" fillId="0" borderId="0" applyBorder="0" applyProtection="0"/>
  </cellStyleXfs>
  <cellXfs count="210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9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9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2" fillId="4" borderId="0" xfId="0" applyFont="1" applyFill="1" applyAlignment="1">
      <alignment horizontal="center" vertical="center"/>
    </xf>
    <xf numFmtId="0" fontId="13" fillId="0" borderId="15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4" fontId="11" fillId="0" borderId="18" xfId="0" applyNumberFormat="1" applyFont="1" applyBorder="1" applyAlignment="1">
      <alignment vertical="center"/>
    </xf>
    <xf numFmtId="4" fontId="11" fillId="0" borderId="0" xfId="0" applyNumberFormat="1" applyFont="1" applyBorder="1" applyAlignment="1">
      <alignment vertical="center"/>
    </xf>
    <xf numFmtId="166" fontId="11" fillId="0" borderId="0" xfId="0" applyNumberFormat="1" applyFont="1" applyBorder="1" applyAlignment="1">
      <alignment vertical="center"/>
    </xf>
    <xf numFmtId="4" fontId="11" fillId="0" borderId="14" xfId="0" applyNumberFormat="1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1" applyFont="1" applyBorder="1" applyAlignment="1" applyProtection="1">
      <alignment horizontal="center" vertical="center"/>
    </xf>
    <xf numFmtId="0" fontId="18" fillId="0" borderId="3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4" fontId="21" fillId="0" borderId="19" xfId="0" applyNumberFormat="1" applyFont="1" applyBorder="1" applyAlignment="1">
      <alignment vertical="center"/>
    </xf>
    <xf numFmtId="4" fontId="21" fillId="0" borderId="20" xfId="0" applyNumberFormat="1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4" fontId="21" fillId="0" borderId="21" xfId="0" applyNumberFormat="1" applyFont="1" applyBorder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0" xfId="0" applyProtection="1"/>
    <xf numFmtId="0" fontId="22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165" fontId="5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7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24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9" fillId="4" borderId="6" xfId="0" applyFont="1" applyFill="1" applyBorder="1" applyAlignment="1">
      <alignment horizontal="left" vertical="center"/>
    </xf>
    <xf numFmtId="0" fontId="9" fillId="4" borderId="7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center" vertical="center"/>
    </xf>
    <xf numFmtId="4" fontId="9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0" fontId="5" fillId="0" borderId="0" xfId="0" applyFont="1" applyAlignment="1">
      <alignment horizontal="left" vertical="center" wrapText="1"/>
    </xf>
    <xf numFmtId="0" fontId="12" fillId="4" borderId="0" xfId="0" applyFont="1" applyFill="1" applyAlignment="1">
      <alignment horizontal="left" vertical="center"/>
    </xf>
    <xf numFmtId="0" fontId="12" fillId="4" borderId="0" xfId="0" applyFont="1" applyFill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0" fontId="26" fillId="0" borderId="3" xfId="0" applyFont="1" applyBorder="1" applyAlignment="1">
      <alignment vertical="center"/>
    </xf>
    <xf numFmtId="0" fontId="26" fillId="0" borderId="20" xfId="0" applyFont="1" applyBorder="1" applyAlignment="1">
      <alignment horizontal="left" vertical="center"/>
    </xf>
    <xf numFmtId="0" fontId="26" fillId="0" borderId="20" xfId="0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3" xfId="0" applyFont="1" applyBorder="1" applyAlignment="1">
      <alignment vertical="center"/>
    </xf>
    <xf numFmtId="0" fontId="27" fillId="0" borderId="20" xfId="0" applyFont="1" applyBorder="1" applyAlignment="1">
      <alignment horizontal="left" vertical="center"/>
    </xf>
    <xf numFmtId="0" fontId="27" fillId="0" borderId="20" xfId="0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2" fillId="4" borderId="15" xfId="0" applyFont="1" applyFill="1" applyBorder="1" applyAlignment="1">
      <alignment horizontal="center" vertical="center" wrapText="1"/>
    </xf>
    <xf numFmtId="0" fontId="12" fillId="4" borderId="16" xfId="0" applyFont="1" applyFill="1" applyBorder="1" applyAlignment="1">
      <alignment horizontal="center" vertical="center" wrapText="1"/>
    </xf>
    <xf numFmtId="0" fontId="12" fillId="4" borderId="17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14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30" fillId="0" borderId="0" xfId="0" applyFont="1" applyAlignment="1"/>
    <xf numFmtId="0" fontId="30" fillId="0" borderId="3" xfId="0" applyFont="1" applyBorder="1" applyAlignment="1"/>
    <xf numFmtId="0" fontId="30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4" fontId="26" fillId="0" borderId="0" xfId="0" applyNumberFormat="1" applyFont="1" applyAlignment="1"/>
    <xf numFmtId="0" fontId="30" fillId="0" borderId="18" xfId="0" applyFont="1" applyBorder="1" applyAlignment="1"/>
    <xf numFmtId="0" fontId="30" fillId="0" borderId="0" xfId="0" applyFont="1" applyBorder="1" applyAlignment="1"/>
    <xf numFmtId="166" fontId="30" fillId="0" borderId="0" xfId="0" applyNumberFormat="1" applyFont="1" applyBorder="1" applyAlignment="1"/>
    <xf numFmtId="166" fontId="30" fillId="0" borderId="14" xfId="0" applyNumberFormat="1" applyFont="1" applyBorder="1" applyAlignment="1"/>
    <xf numFmtId="0" fontId="30" fillId="0" borderId="0" xfId="0" applyFont="1" applyAlignment="1">
      <alignment horizontal="center"/>
    </xf>
    <xf numFmtId="4" fontId="30" fillId="0" borderId="0" xfId="0" applyNumberFormat="1" applyFont="1" applyAlignment="1">
      <alignment vertical="center"/>
    </xf>
    <xf numFmtId="0" fontId="27" fillId="0" borderId="0" xfId="0" applyFont="1" applyAlignment="1">
      <alignment horizontal="left"/>
    </xf>
    <xf numFmtId="4" fontId="2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2" fillId="0" borderId="22" xfId="0" applyFont="1" applyBorder="1" applyAlignment="1" applyProtection="1">
      <alignment horizontal="center" vertical="center"/>
      <protection locked="0"/>
    </xf>
    <xf numFmtId="49" fontId="12" fillId="0" borderId="22" xfId="0" applyNumberFormat="1" applyFont="1" applyBorder="1" applyAlignment="1" applyProtection="1">
      <alignment horizontal="left" vertical="center" wrapText="1"/>
      <protection locked="0"/>
    </xf>
    <xf numFmtId="0" fontId="12" fillId="0" borderId="22" xfId="0" applyFont="1" applyBorder="1" applyAlignment="1" applyProtection="1">
      <alignment horizontal="left" vertical="center" wrapText="1"/>
      <protection locked="0"/>
    </xf>
    <xf numFmtId="0" fontId="12" fillId="0" borderId="22" xfId="0" applyFont="1" applyBorder="1" applyAlignment="1" applyProtection="1">
      <alignment horizontal="center" vertical="center" wrapText="1"/>
      <protection locked="0"/>
    </xf>
    <xf numFmtId="167" fontId="12" fillId="0" borderId="22" xfId="0" applyNumberFormat="1" applyFont="1" applyBorder="1" applyAlignment="1" applyProtection="1">
      <alignment vertical="center"/>
      <protection locked="0"/>
    </xf>
    <xf numFmtId="4" fontId="12" fillId="0" borderId="22" xfId="0" applyNumberFormat="1" applyFont="1" applyBorder="1" applyAlignment="1" applyProtection="1">
      <alignment vertical="center"/>
      <protection locked="0"/>
    </xf>
    <xf numFmtId="0" fontId="13" fillId="0" borderId="18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166" fontId="13" fillId="0" borderId="0" xfId="0" applyNumberFormat="1" applyFont="1" applyBorder="1" applyAlignment="1">
      <alignment vertical="center"/>
    </xf>
    <xf numFmtId="166" fontId="13" fillId="0" borderId="14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0" fillId="0" borderId="18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3" fillId="0" borderId="0" xfId="0" applyFont="1" applyAlignment="1">
      <alignment vertical="center"/>
    </xf>
    <xf numFmtId="0" fontId="33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167" fontId="33" fillId="0" borderId="0" xfId="0" applyNumberFormat="1" applyFont="1" applyAlignment="1">
      <alignment vertical="center"/>
    </xf>
    <xf numFmtId="0" fontId="33" fillId="0" borderId="18" xfId="0" applyFont="1" applyBorder="1" applyAlignment="1">
      <alignment vertical="center"/>
    </xf>
    <xf numFmtId="0" fontId="33" fillId="0" borderId="0" xfId="0" applyFont="1" applyBorder="1" applyAlignment="1">
      <alignment vertical="center"/>
    </xf>
    <xf numFmtId="0" fontId="33" fillId="0" borderId="14" xfId="0" applyFont="1" applyBorder="1" applyAlignment="1">
      <alignment vertical="center"/>
    </xf>
    <xf numFmtId="0" fontId="34" fillId="0" borderId="0" xfId="0" applyFont="1" applyAlignment="1">
      <alignment vertical="center"/>
    </xf>
    <xf numFmtId="0" fontId="34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167" fontId="34" fillId="0" borderId="0" xfId="0" applyNumberFormat="1" applyFont="1" applyAlignment="1">
      <alignment vertical="center"/>
    </xf>
    <xf numFmtId="0" fontId="34" fillId="0" borderId="18" xfId="0" applyFont="1" applyBorder="1" applyAlignment="1">
      <alignment vertical="center"/>
    </xf>
    <xf numFmtId="0" fontId="34" fillId="0" borderId="0" xfId="0" applyFont="1" applyBorder="1" applyAlignment="1">
      <alignment vertical="center"/>
    </xf>
    <xf numFmtId="0" fontId="34" fillId="0" borderId="14" xfId="0" applyFont="1" applyBorder="1" applyAlignment="1">
      <alignment vertical="center"/>
    </xf>
    <xf numFmtId="0" fontId="35" fillId="0" borderId="0" xfId="0" applyFont="1" applyAlignment="1">
      <alignment vertical="center"/>
    </xf>
    <xf numFmtId="0" fontId="35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35" fillId="0" borderId="18" xfId="0" applyFont="1" applyBorder="1" applyAlignment="1">
      <alignment vertical="center"/>
    </xf>
    <xf numFmtId="0" fontId="35" fillId="0" borderId="0" xfId="0" applyFont="1" applyBorder="1" applyAlignment="1">
      <alignment vertical="center"/>
    </xf>
    <xf numFmtId="0" fontId="35" fillId="0" borderId="14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0" borderId="18" xfId="0" applyFont="1" applyBorder="1" applyAlignment="1">
      <alignment horizontal="left" vertical="center"/>
    </xf>
    <xf numFmtId="0" fontId="36" fillId="0" borderId="0" xfId="0" applyFont="1" applyBorder="1" applyAlignment="1">
      <alignment horizontal="center" vertical="center"/>
    </xf>
    <xf numFmtId="0" fontId="38" fillId="0" borderId="0" xfId="0" applyFont="1" applyAlignment="1">
      <alignment vertical="center" wrapText="1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4" fontId="14" fillId="0" borderId="0" xfId="0" applyNumberFormat="1" applyFont="1" applyBorder="1" applyAlignment="1">
      <alignment horizontal="right" vertical="center"/>
    </xf>
    <xf numFmtId="4" fontId="14" fillId="0" borderId="0" xfId="0" applyNumberFormat="1" applyFont="1" applyBorder="1" applyAlignment="1">
      <alignment vertical="center"/>
    </xf>
    <xf numFmtId="0" fontId="19" fillId="0" borderId="0" xfId="0" applyFont="1" applyBorder="1" applyAlignment="1">
      <alignment horizontal="left" vertical="center" wrapText="1"/>
    </xf>
    <xf numFmtId="4" fontId="20" fillId="0" borderId="0" xfId="0" applyNumberFormat="1" applyFont="1" applyBorder="1" applyAlignment="1">
      <alignment vertical="center"/>
    </xf>
    <xf numFmtId="0" fontId="11" fillId="0" borderId="11" xfId="0" applyFont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12" fillId="4" borderId="6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right" vertical="center"/>
    </xf>
    <xf numFmtId="0" fontId="12" fillId="4" borderId="8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left" vertical="center"/>
    </xf>
    <xf numFmtId="4" fontId="9" fillId="3" borderId="8" xfId="0" applyNumberFormat="1" applyFont="1" applyFill="1" applyBorder="1" applyAlignment="1">
      <alignment vertical="center"/>
    </xf>
    <xf numFmtId="0" fontId="6" fillId="0" borderId="0" xfId="0" applyFont="1" applyBorder="1" applyAlignment="1">
      <alignment horizontal="left" vertical="center" wrapText="1"/>
    </xf>
    <xf numFmtId="165" fontId="5" fillId="0" borderId="0" xfId="0" applyNumberFormat="1" applyFont="1" applyBorder="1" applyAlignment="1">
      <alignment horizontal="left" vertical="center"/>
    </xf>
    <xf numFmtId="164" fontId="4" fillId="0" borderId="0" xfId="0" applyNumberFormat="1" applyFont="1" applyBorder="1" applyAlignment="1">
      <alignment horizontal="left" vertical="center"/>
    </xf>
    <xf numFmtId="4" fontId="8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2" fillId="2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center" wrapText="1"/>
    </xf>
    <xf numFmtId="4" fontId="7" fillId="0" borderId="5" xfId="0" applyNumberFormat="1" applyFont="1" applyBorder="1" applyAlignment="1">
      <alignment vertical="center"/>
    </xf>
    <xf numFmtId="0" fontId="4" fillId="0" borderId="0" xfId="0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27000</xdr:colOff>
      <xdr:row>0</xdr:row>
      <xdr:rowOff>0</xdr:rowOff>
    </xdr:from>
    <xdr:to>
      <xdr:col>0</xdr:col>
      <xdr:colOff>312480</xdr:colOff>
      <xdr:row>1</xdr:row>
      <xdr:rowOff>142920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00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27000</xdr:colOff>
      <xdr:row>0</xdr:row>
      <xdr:rowOff>0</xdr:rowOff>
    </xdr:from>
    <xdr:to>
      <xdr:col>0</xdr:col>
      <xdr:colOff>312480</xdr:colOff>
      <xdr:row>1</xdr:row>
      <xdr:rowOff>143280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000" y="0"/>
          <a:ext cx="285480" cy="28584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FF"/>
    <pageSetUpPr fitToPage="1"/>
  </sheetPr>
  <dimension ref="A1:CM97"/>
  <sheetViews>
    <sheetView workbookViewId="0"/>
  </sheetViews>
  <sheetFormatPr defaultRowHeight="10.5"/>
  <cols>
    <col min="1" max="1" width="8.33203125"/>
    <col min="2" max="2" width="1.6640625"/>
    <col min="3" max="3" width="4.1640625"/>
    <col min="4" max="33" width="2.6640625"/>
    <col min="34" max="34" width="3.33203125"/>
    <col min="35" max="35" width="31.6640625"/>
    <col min="36" max="37" width="2.5"/>
    <col min="38" max="38" width="8.33203125"/>
    <col min="39" max="39" width="3.33203125"/>
    <col min="40" max="40" width="13.33203125"/>
    <col min="41" max="41" width="7.5"/>
    <col min="42" max="42" width="4.1640625"/>
    <col min="43" max="43" width="0" hidden="1"/>
    <col min="44" max="44" width="13.6640625"/>
    <col min="45" max="56" width="0" hidden="1"/>
    <col min="57" max="57" width="66.5"/>
    <col min="58" max="70" width="8.83203125"/>
    <col min="71" max="91" width="0" hidden="1"/>
    <col min="92" max="1025" width="8.83203125"/>
  </cols>
  <sheetData>
    <row r="1" spans="1:74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spans="1:74" ht="36.950000000000003" customHeight="1">
      <c r="AR2" s="204" t="s">
        <v>4</v>
      </c>
      <c r="AS2" s="204"/>
      <c r="AT2" s="204"/>
      <c r="AU2" s="204"/>
      <c r="AV2" s="204"/>
      <c r="AW2" s="204"/>
      <c r="AX2" s="204"/>
      <c r="AY2" s="204"/>
      <c r="AZ2" s="204"/>
      <c r="BA2" s="204"/>
      <c r="BB2" s="204"/>
      <c r="BC2" s="204"/>
      <c r="BD2" s="204"/>
      <c r="BE2" s="204"/>
      <c r="BS2" s="2" t="s">
        <v>5</v>
      </c>
      <c r="BT2" s="2" t="s">
        <v>6</v>
      </c>
    </row>
    <row r="3" spans="1:74" ht="6.95" customHeight="1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5"/>
      <c r="BS3" s="2" t="s">
        <v>5</v>
      </c>
      <c r="BT3" s="2" t="s">
        <v>7</v>
      </c>
    </row>
    <row r="4" spans="1:74" ht="24.95" customHeight="1">
      <c r="B4" s="5"/>
      <c r="D4" s="6" t="s">
        <v>8</v>
      </c>
      <c r="AR4" s="5"/>
      <c r="AS4" s="7" t="s">
        <v>9</v>
      </c>
      <c r="BS4" s="2" t="s">
        <v>10</v>
      </c>
    </row>
    <row r="5" spans="1:74" ht="12" customHeight="1">
      <c r="B5" s="5"/>
      <c r="D5" s="8" t="s">
        <v>11</v>
      </c>
      <c r="K5" s="205" t="s">
        <v>12</v>
      </c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  <c r="AA5" s="205"/>
      <c r="AB5" s="205"/>
      <c r="AC5" s="205"/>
      <c r="AD5" s="205"/>
      <c r="AE5" s="205"/>
      <c r="AF5" s="205"/>
      <c r="AG5" s="205"/>
      <c r="AH5" s="205"/>
      <c r="AI5" s="205"/>
      <c r="AJ5" s="205"/>
      <c r="AK5" s="205"/>
      <c r="AL5" s="205"/>
      <c r="AM5" s="205"/>
      <c r="AN5" s="205"/>
      <c r="AO5" s="205"/>
      <c r="AR5" s="5"/>
      <c r="BS5" s="2" t="s">
        <v>5</v>
      </c>
    </row>
    <row r="6" spans="1:74" ht="36.950000000000003" customHeight="1">
      <c r="B6" s="5"/>
      <c r="D6" s="9" t="s">
        <v>13</v>
      </c>
      <c r="K6" s="206" t="s">
        <v>14</v>
      </c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6"/>
      <c r="AC6" s="206"/>
      <c r="AD6" s="206"/>
      <c r="AE6" s="206"/>
      <c r="AF6" s="206"/>
      <c r="AG6" s="206"/>
      <c r="AH6" s="206"/>
      <c r="AI6" s="206"/>
      <c r="AJ6" s="206"/>
      <c r="AK6" s="206"/>
      <c r="AL6" s="206"/>
      <c r="AM6" s="206"/>
      <c r="AN6" s="206"/>
      <c r="AO6" s="206"/>
      <c r="AR6" s="5"/>
      <c r="BS6" s="2" t="s">
        <v>15</v>
      </c>
    </row>
    <row r="7" spans="1:74" ht="12" customHeight="1">
      <c r="B7" s="5"/>
      <c r="D7" s="10" t="s">
        <v>16</v>
      </c>
      <c r="K7" s="11"/>
      <c r="AK7" s="10" t="s">
        <v>17</v>
      </c>
      <c r="AN7" s="11"/>
      <c r="AR7" s="5"/>
      <c r="BS7" s="2" t="s">
        <v>18</v>
      </c>
    </row>
    <row r="8" spans="1:74" ht="12" customHeight="1">
      <c r="B8" s="5"/>
      <c r="D8" s="10" t="s">
        <v>19</v>
      </c>
      <c r="K8" s="11" t="s">
        <v>20</v>
      </c>
      <c r="AK8" s="10" t="s">
        <v>21</v>
      </c>
      <c r="AN8" s="11" t="s">
        <v>22</v>
      </c>
      <c r="AR8" s="5"/>
      <c r="BS8" s="2" t="s">
        <v>23</v>
      </c>
    </row>
    <row r="9" spans="1:74" ht="14.45" customHeight="1">
      <c r="B9" s="5"/>
      <c r="AR9" s="5"/>
      <c r="BS9" s="2" t="s">
        <v>24</v>
      </c>
    </row>
    <row r="10" spans="1:74" ht="12" customHeight="1">
      <c r="B10" s="5"/>
      <c r="D10" s="10" t="s">
        <v>25</v>
      </c>
      <c r="AK10" s="10" t="s">
        <v>26</v>
      </c>
      <c r="AN10" s="11"/>
      <c r="AR10" s="5"/>
      <c r="BS10" s="2" t="s">
        <v>15</v>
      </c>
    </row>
    <row r="11" spans="1:74" ht="18.399999999999999" customHeight="1">
      <c r="B11" s="5"/>
      <c r="E11" s="11" t="s">
        <v>27</v>
      </c>
      <c r="AK11" s="10" t="s">
        <v>28</v>
      </c>
      <c r="AN11" s="11"/>
      <c r="AR11" s="5"/>
      <c r="BS11" s="2" t="s">
        <v>15</v>
      </c>
    </row>
    <row r="12" spans="1:74" ht="6.95" customHeight="1">
      <c r="B12" s="5"/>
      <c r="AR12" s="5"/>
      <c r="BS12" s="2" t="s">
        <v>15</v>
      </c>
    </row>
    <row r="13" spans="1:74" ht="12" customHeight="1">
      <c r="B13" s="5"/>
      <c r="D13" s="10" t="s">
        <v>29</v>
      </c>
      <c r="AK13" s="10" t="s">
        <v>26</v>
      </c>
      <c r="AN13" s="11"/>
      <c r="AR13" s="5"/>
      <c r="BS13" s="2" t="s">
        <v>15</v>
      </c>
    </row>
    <row r="14" spans="1:74" ht="12.75">
      <c r="B14" s="5"/>
      <c r="E14" s="11" t="s">
        <v>30</v>
      </c>
      <c r="AK14" s="10" t="s">
        <v>28</v>
      </c>
      <c r="AN14" s="11"/>
      <c r="AR14" s="5"/>
      <c r="BS14" s="2" t="s">
        <v>15</v>
      </c>
    </row>
    <row r="15" spans="1:74" ht="6.95" customHeight="1">
      <c r="B15" s="5"/>
      <c r="AR15" s="5"/>
      <c r="BS15" s="2" t="s">
        <v>2</v>
      </c>
    </row>
    <row r="16" spans="1:74" ht="12" customHeight="1">
      <c r="B16" s="5"/>
      <c r="D16" s="10" t="s">
        <v>31</v>
      </c>
      <c r="AK16" s="10" t="s">
        <v>26</v>
      </c>
      <c r="AN16" s="11"/>
      <c r="AR16" s="5"/>
      <c r="BS16" s="2" t="s">
        <v>2</v>
      </c>
    </row>
    <row r="17" spans="1:71" ht="18.399999999999999" customHeight="1">
      <c r="B17" s="5"/>
      <c r="E17" s="11" t="s">
        <v>30</v>
      </c>
      <c r="AK17" s="10" t="s">
        <v>28</v>
      </c>
      <c r="AN17" s="11"/>
      <c r="AR17" s="5"/>
      <c r="BS17" s="2" t="s">
        <v>32</v>
      </c>
    </row>
    <row r="18" spans="1:71" ht="6.95" customHeight="1">
      <c r="B18" s="5"/>
      <c r="AR18" s="5"/>
      <c r="BS18" s="2" t="s">
        <v>5</v>
      </c>
    </row>
    <row r="19" spans="1:71" ht="12" customHeight="1">
      <c r="B19" s="5"/>
      <c r="D19" s="10" t="s">
        <v>33</v>
      </c>
      <c r="AK19" s="10" t="s">
        <v>26</v>
      </c>
      <c r="AN19" s="11"/>
      <c r="AR19" s="5"/>
      <c r="BS19" s="2" t="s">
        <v>5</v>
      </c>
    </row>
    <row r="20" spans="1:71" ht="18.399999999999999" customHeight="1">
      <c r="B20" s="5"/>
      <c r="E20" s="11" t="s">
        <v>30</v>
      </c>
      <c r="AK20" s="10" t="s">
        <v>28</v>
      </c>
      <c r="AN20" s="11"/>
      <c r="AR20" s="5"/>
      <c r="BS20" s="2" t="s">
        <v>32</v>
      </c>
    </row>
    <row r="21" spans="1:71" ht="6.95" customHeight="1">
      <c r="B21" s="5"/>
      <c r="AR21" s="5"/>
    </row>
    <row r="22" spans="1:71" ht="12" customHeight="1">
      <c r="B22" s="5"/>
      <c r="D22" s="10" t="s">
        <v>34</v>
      </c>
      <c r="AR22" s="5"/>
    </row>
    <row r="23" spans="1:71" ht="16.5" customHeight="1">
      <c r="B23" s="5"/>
      <c r="E23" s="207"/>
      <c r="F23" s="207"/>
      <c r="G23" s="207"/>
      <c r="H23" s="207"/>
      <c r="I23" s="207"/>
      <c r="J23" s="207"/>
      <c r="K23" s="207"/>
      <c r="L23" s="207"/>
      <c r="M23" s="207"/>
      <c r="N23" s="207"/>
      <c r="O23" s="207"/>
      <c r="P23" s="207"/>
      <c r="Q23" s="207"/>
      <c r="R23" s="207"/>
      <c r="S23" s="207"/>
      <c r="T23" s="207"/>
      <c r="U23" s="207"/>
      <c r="V23" s="207"/>
      <c r="W23" s="207"/>
      <c r="X23" s="207"/>
      <c r="Y23" s="207"/>
      <c r="Z23" s="207"/>
      <c r="AA23" s="207"/>
      <c r="AB23" s="207"/>
      <c r="AC23" s="207"/>
      <c r="AD23" s="207"/>
      <c r="AE23" s="207"/>
      <c r="AF23" s="207"/>
      <c r="AG23" s="207"/>
      <c r="AH23" s="207"/>
      <c r="AI23" s="207"/>
      <c r="AJ23" s="207"/>
      <c r="AK23" s="207"/>
      <c r="AL23" s="207"/>
      <c r="AM23" s="207"/>
      <c r="AN23" s="207"/>
      <c r="AR23" s="5"/>
    </row>
    <row r="24" spans="1:71" ht="6.95" customHeight="1">
      <c r="B24" s="5"/>
      <c r="AR24" s="5"/>
    </row>
    <row r="25" spans="1:71" ht="6.95" customHeight="1">
      <c r="B25" s="5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R25" s="5"/>
    </row>
    <row r="26" spans="1:71" s="17" customFormat="1" ht="25.9" customHeight="1">
      <c r="A26" s="13"/>
      <c r="B26" s="14"/>
      <c r="C26" s="13"/>
      <c r="D26" s="15" t="s">
        <v>35</v>
      </c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208">
        <f>ROUND(AG94,2)</f>
        <v>0</v>
      </c>
      <c r="AL26" s="208"/>
      <c r="AM26" s="208"/>
      <c r="AN26" s="208"/>
      <c r="AO26" s="208"/>
      <c r="AP26" s="13"/>
      <c r="AQ26" s="13"/>
      <c r="AR26" s="14"/>
      <c r="BE26" s="13"/>
    </row>
    <row r="27" spans="1:71" ht="6.95" customHeight="1">
      <c r="A27" s="13"/>
      <c r="B27" s="14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4"/>
      <c r="BE27" s="13"/>
    </row>
    <row r="28" spans="1:71" ht="12.75">
      <c r="A28" s="13"/>
      <c r="B28" s="14"/>
      <c r="C28" s="13"/>
      <c r="D28" s="13"/>
      <c r="E28" s="13"/>
      <c r="F28" s="13"/>
      <c r="G28" s="13"/>
      <c r="H28" s="13"/>
      <c r="I28" s="13"/>
      <c r="J28" s="13"/>
      <c r="K28" s="13"/>
      <c r="L28" s="203" t="s">
        <v>36</v>
      </c>
      <c r="M28" s="203"/>
      <c r="N28" s="203"/>
      <c r="O28" s="203"/>
      <c r="P28" s="203"/>
      <c r="Q28" s="13"/>
      <c r="R28" s="13"/>
      <c r="S28" s="13"/>
      <c r="T28" s="13"/>
      <c r="U28" s="13"/>
      <c r="V28" s="13"/>
      <c r="W28" s="203" t="s">
        <v>37</v>
      </c>
      <c r="X28" s="203"/>
      <c r="Y28" s="203"/>
      <c r="Z28" s="203"/>
      <c r="AA28" s="203"/>
      <c r="AB28" s="203"/>
      <c r="AC28" s="203"/>
      <c r="AD28" s="203"/>
      <c r="AE28" s="203"/>
      <c r="AF28" s="13"/>
      <c r="AG28" s="13"/>
      <c r="AH28" s="13"/>
      <c r="AI28" s="13"/>
      <c r="AJ28" s="13"/>
      <c r="AK28" s="203" t="s">
        <v>38</v>
      </c>
      <c r="AL28" s="203"/>
      <c r="AM28" s="203"/>
      <c r="AN28" s="203"/>
      <c r="AO28" s="203"/>
      <c r="AP28" s="13"/>
      <c r="AQ28" s="13"/>
      <c r="AR28" s="14"/>
      <c r="BE28" s="13"/>
    </row>
    <row r="29" spans="1:71" s="18" customFormat="1" ht="14.45" customHeight="1">
      <c r="B29" s="19"/>
      <c r="D29" s="10" t="s">
        <v>39</v>
      </c>
      <c r="F29" s="10" t="s">
        <v>40</v>
      </c>
      <c r="L29" s="201">
        <v>0.21</v>
      </c>
      <c r="M29" s="201"/>
      <c r="N29" s="201"/>
      <c r="O29" s="201"/>
      <c r="P29" s="201"/>
      <c r="W29" s="202">
        <f>ROUND(AZ94, 2)</f>
        <v>0</v>
      </c>
      <c r="X29" s="202"/>
      <c r="Y29" s="202"/>
      <c r="Z29" s="202"/>
      <c r="AA29" s="202"/>
      <c r="AB29" s="202"/>
      <c r="AC29" s="202"/>
      <c r="AD29" s="202"/>
      <c r="AE29" s="202"/>
      <c r="AK29" s="202">
        <f>ROUND(AV94, 2)</f>
        <v>0</v>
      </c>
      <c r="AL29" s="202"/>
      <c r="AM29" s="202"/>
      <c r="AN29" s="202"/>
      <c r="AO29" s="202"/>
      <c r="AR29" s="19"/>
    </row>
    <row r="30" spans="1:71" s="18" customFormat="1" ht="14.45" customHeight="1">
      <c r="B30" s="19"/>
      <c r="D30"/>
      <c r="F30" s="10" t="s">
        <v>41</v>
      </c>
      <c r="L30" s="201">
        <v>0.15</v>
      </c>
      <c r="M30" s="201"/>
      <c r="N30" s="201"/>
      <c r="O30" s="201"/>
      <c r="P30" s="201"/>
      <c r="W30" s="202">
        <f>ROUND(BA94, 2)</f>
        <v>0</v>
      </c>
      <c r="X30" s="202"/>
      <c r="Y30" s="202"/>
      <c r="Z30" s="202"/>
      <c r="AA30" s="202"/>
      <c r="AB30" s="202"/>
      <c r="AC30" s="202"/>
      <c r="AD30" s="202"/>
      <c r="AE30" s="202"/>
      <c r="AK30" s="202">
        <f>ROUND(AW94, 2)</f>
        <v>0</v>
      </c>
      <c r="AL30" s="202"/>
      <c r="AM30" s="202"/>
      <c r="AN30" s="202"/>
      <c r="AO30" s="202"/>
      <c r="AR30" s="19"/>
    </row>
    <row r="31" spans="1:71" s="18" customFormat="1" ht="14.45" hidden="1" customHeight="1">
      <c r="B31" s="19"/>
      <c r="D31"/>
      <c r="F31" s="10" t="s">
        <v>42</v>
      </c>
      <c r="L31" s="201">
        <v>0.21</v>
      </c>
      <c r="M31" s="201"/>
      <c r="N31" s="201"/>
      <c r="O31" s="201"/>
      <c r="P31" s="201"/>
      <c r="W31" s="202">
        <f>ROUND(BB94, 2)</f>
        <v>0</v>
      </c>
      <c r="X31" s="202"/>
      <c r="Y31" s="202"/>
      <c r="Z31" s="202"/>
      <c r="AA31" s="202"/>
      <c r="AB31" s="202"/>
      <c r="AC31" s="202"/>
      <c r="AD31" s="202"/>
      <c r="AE31" s="202"/>
      <c r="AK31" s="202">
        <v>0</v>
      </c>
      <c r="AL31" s="202"/>
      <c r="AM31" s="202"/>
      <c r="AN31" s="202"/>
      <c r="AO31" s="202"/>
      <c r="AR31" s="19"/>
    </row>
    <row r="32" spans="1:71" s="18" customFormat="1" ht="14.45" hidden="1" customHeight="1">
      <c r="B32" s="19"/>
      <c r="D32"/>
      <c r="F32" s="10" t="s">
        <v>43</v>
      </c>
      <c r="L32" s="201">
        <v>0.15</v>
      </c>
      <c r="M32" s="201"/>
      <c r="N32" s="201"/>
      <c r="O32" s="201"/>
      <c r="P32" s="201"/>
      <c r="W32" s="202">
        <f>ROUND(BC94, 2)</f>
        <v>0</v>
      </c>
      <c r="X32" s="202"/>
      <c r="Y32" s="202"/>
      <c r="Z32" s="202"/>
      <c r="AA32" s="202"/>
      <c r="AB32" s="202"/>
      <c r="AC32" s="202"/>
      <c r="AD32" s="202"/>
      <c r="AE32" s="202"/>
      <c r="AK32" s="202">
        <v>0</v>
      </c>
      <c r="AL32" s="202"/>
      <c r="AM32" s="202"/>
      <c r="AN32" s="202"/>
      <c r="AO32" s="202"/>
      <c r="AR32" s="19"/>
    </row>
    <row r="33" spans="1:57" s="18" customFormat="1" ht="14.45" hidden="1" customHeight="1">
      <c r="B33" s="19"/>
      <c r="D33"/>
      <c r="F33" s="10" t="s">
        <v>44</v>
      </c>
      <c r="L33" s="201">
        <v>0</v>
      </c>
      <c r="M33" s="201"/>
      <c r="N33" s="201"/>
      <c r="O33" s="201"/>
      <c r="P33" s="201"/>
      <c r="W33" s="202">
        <f>ROUND(BD94, 2)</f>
        <v>0</v>
      </c>
      <c r="X33" s="202"/>
      <c r="Y33" s="202"/>
      <c r="Z33" s="202"/>
      <c r="AA33" s="202"/>
      <c r="AB33" s="202"/>
      <c r="AC33" s="202"/>
      <c r="AD33" s="202"/>
      <c r="AE33" s="202"/>
      <c r="AK33" s="202">
        <v>0</v>
      </c>
      <c r="AL33" s="202"/>
      <c r="AM33" s="202"/>
      <c r="AN33" s="202"/>
      <c r="AO33" s="202"/>
      <c r="AR33" s="19"/>
    </row>
    <row r="34" spans="1:57" s="17" customFormat="1" ht="6.95" customHeight="1">
      <c r="A34" s="13"/>
      <c r="B34" s="14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4"/>
      <c r="BE34" s="13"/>
    </row>
    <row r="35" spans="1:57" ht="25.9" customHeight="1">
      <c r="A35" s="13"/>
      <c r="B35" s="14"/>
      <c r="C35" s="20"/>
      <c r="D35" s="21" t="s">
        <v>45</v>
      </c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3" t="s">
        <v>46</v>
      </c>
      <c r="U35" s="22"/>
      <c r="V35" s="22"/>
      <c r="W35" s="22"/>
      <c r="X35" s="197" t="s">
        <v>47</v>
      </c>
      <c r="Y35" s="197"/>
      <c r="Z35" s="197"/>
      <c r="AA35" s="197"/>
      <c r="AB35" s="197"/>
      <c r="AC35" s="22"/>
      <c r="AD35" s="22"/>
      <c r="AE35" s="22"/>
      <c r="AF35" s="22"/>
      <c r="AG35" s="22"/>
      <c r="AH35" s="22"/>
      <c r="AI35" s="22"/>
      <c r="AJ35" s="22"/>
      <c r="AK35" s="198">
        <f>SUM(AK26:AK33)</f>
        <v>0</v>
      </c>
      <c r="AL35" s="198"/>
      <c r="AM35" s="198"/>
      <c r="AN35" s="198"/>
      <c r="AO35" s="198"/>
      <c r="AP35" s="20"/>
      <c r="AQ35" s="20"/>
      <c r="AR35" s="14"/>
      <c r="BE35" s="13"/>
    </row>
    <row r="36" spans="1:57" ht="6.95" customHeight="1">
      <c r="A36" s="13"/>
      <c r="B36" s="14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4"/>
      <c r="BE36" s="13"/>
    </row>
    <row r="37" spans="1:57" ht="14.45" customHeight="1">
      <c r="A37" s="13"/>
      <c r="B37" s="14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4"/>
      <c r="BE37" s="13"/>
    </row>
    <row r="38" spans="1:57" ht="14.45" customHeight="1">
      <c r="B38" s="5"/>
      <c r="AR38" s="5"/>
    </row>
    <row r="39" spans="1:57" ht="14.45" customHeight="1">
      <c r="B39" s="5"/>
      <c r="AR39" s="5"/>
    </row>
    <row r="40" spans="1:57" ht="14.45" customHeight="1">
      <c r="B40" s="5"/>
      <c r="AR40" s="5"/>
    </row>
    <row r="41" spans="1:57" ht="14.45" customHeight="1">
      <c r="B41" s="5"/>
      <c r="AR41" s="5"/>
    </row>
    <row r="42" spans="1:57" ht="14.45" customHeight="1">
      <c r="B42" s="5"/>
      <c r="AR42" s="5"/>
    </row>
    <row r="43" spans="1:57" ht="14.45" customHeight="1">
      <c r="B43" s="5"/>
      <c r="AR43" s="5"/>
    </row>
    <row r="44" spans="1:57" ht="14.45" customHeight="1">
      <c r="B44" s="5"/>
      <c r="AR44" s="5"/>
    </row>
    <row r="45" spans="1:57" ht="14.45" customHeight="1">
      <c r="B45" s="5"/>
      <c r="AR45" s="5"/>
    </row>
    <row r="46" spans="1:57" ht="14.45" customHeight="1">
      <c r="B46" s="5"/>
      <c r="AR46" s="5"/>
    </row>
    <row r="47" spans="1:57" ht="14.45" customHeight="1">
      <c r="B47" s="5"/>
      <c r="AR47" s="5"/>
    </row>
    <row r="48" spans="1:57" ht="14.45" customHeight="1">
      <c r="B48" s="5"/>
      <c r="AR48" s="5"/>
    </row>
    <row r="49" spans="1:57" s="17" customFormat="1" ht="14.45" customHeight="1">
      <c r="B49" s="24"/>
      <c r="D49" s="25" t="s">
        <v>48</v>
      </c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5" t="s">
        <v>49</v>
      </c>
      <c r="AI49" s="26"/>
      <c r="AJ49" s="26"/>
      <c r="AK49" s="26"/>
      <c r="AL49" s="26"/>
      <c r="AM49" s="26"/>
      <c r="AN49" s="26"/>
      <c r="AO49" s="26"/>
      <c r="AR49" s="24"/>
    </row>
    <row r="50" spans="1:57">
      <c r="B50" s="5"/>
      <c r="AR50" s="5"/>
    </row>
    <row r="51" spans="1:57">
      <c r="B51" s="5"/>
      <c r="AR51" s="5"/>
    </row>
    <row r="52" spans="1:57">
      <c r="B52" s="5"/>
      <c r="AR52" s="5"/>
    </row>
    <row r="53" spans="1:57">
      <c r="B53" s="5"/>
      <c r="AR53" s="5"/>
    </row>
    <row r="54" spans="1:57">
      <c r="B54" s="5"/>
      <c r="AR54" s="5"/>
    </row>
    <row r="55" spans="1:57">
      <c r="B55" s="5"/>
      <c r="AR55" s="5"/>
    </row>
    <row r="56" spans="1:57">
      <c r="B56" s="5"/>
      <c r="AR56" s="5"/>
    </row>
    <row r="57" spans="1:57">
      <c r="B57" s="5"/>
      <c r="AR57" s="5"/>
    </row>
    <row r="58" spans="1:57">
      <c r="B58" s="5"/>
      <c r="AR58" s="5"/>
    </row>
    <row r="59" spans="1:57">
      <c r="B59" s="5"/>
      <c r="AR59" s="5"/>
    </row>
    <row r="60" spans="1:57" s="17" customFormat="1" ht="12.75">
      <c r="A60" s="13"/>
      <c r="B60" s="14"/>
      <c r="C60" s="13"/>
      <c r="D60" s="27" t="s">
        <v>50</v>
      </c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27" t="s">
        <v>51</v>
      </c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27" t="s">
        <v>50</v>
      </c>
      <c r="AI60" s="16"/>
      <c r="AJ60" s="16"/>
      <c r="AK60" s="16"/>
      <c r="AL60" s="16"/>
      <c r="AM60" s="27" t="s">
        <v>51</v>
      </c>
      <c r="AN60" s="16"/>
      <c r="AO60" s="16"/>
      <c r="AP60" s="13"/>
      <c r="AQ60" s="13"/>
      <c r="AR60" s="14"/>
      <c r="BE60" s="13"/>
    </row>
    <row r="61" spans="1:57">
      <c r="B61" s="5"/>
      <c r="AR61" s="5"/>
    </row>
    <row r="62" spans="1:57">
      <c r="B62" s="5"/>
      <c r="AR62" s="5"/>
    </row>
    <row r="63" spans="1:57">
      <c r="B63" s="5"/>
      <c r="AR63" s="5"/>
    </row>
    <row r="64" spans="1:57" s="17" customFormat="1" ht="12.75">
      <c r="A64" s="13"/>
      <c r="B64" s="14"/>
      <c r="C64" s="13"/>
      <c r="D64" s="25" t="s">
        <v>52</v>
      </c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5" t="s">
        <v>53</v>
      </c>
      <c r="AI64" s="28"/>
      <c r="AJ64" s="28"/>
      <c r="AK64" s="28"/>
      <c r="AL64" s="28"/>
      <c r="AM64" s="28"/>
      <c r="AN64" s="28"/>
      <c r="AO64" s="28"/>
      <c r="AP64" s="13"/>
      <c r="AQ64" s="13"/>
      <c r="AR64" s="14"/>
      <c r="BE64" s="13"/>
    </row>
    <row r="65" spans="1:57">
      <c r="B65" s="5"/>
      <c r="AR65" s="5"/>
    </row>
    <row r="66" spans="1:57">
      <c r="B66" s="5"/>
      <c r="AR66" s="5"/>
    </row>
    <row r="67" spans="1:57">
      <c r="B67" s="5"/>
      <c r="AR67" s="5"/>
    </row>
    <row r="68" spans="1:57">
      <c r="B68" s="5"/>
      <c r="AR68" s="5"/>
    </row>
    <row r="69" spans="1:57">
      <c r="B69" s="5"/>
      <c r="AR69" s="5"/>
    </row>
    <row r="70" spans="1:57">
      <c r="B70" s="5"/>
      <c r="AR70" s="5"/>
    </row>
    <row r="71" spans="1:57">
      <c r="B71" s="5"/>
      <c r="AR71" s="5"/>
    </row>
    <row r="72" spans="1:57">
      <c r="B72" s="5"/>
      <c r="AR72" s="5"/>
    </row>
    <row r="73" spans="1:57">
      <c r="B73" s="5"/>
      <c r="AR73" s="5"/>
    </row>
    <row r="74" spans="1:57">
      <c r="B74" s="5"/>
      <c r="AR74" s="5"/>
    </row>
    <row r="75" spans="1:57" s="17" customFormat="1" ht="12.75">
      <c r="A75" s="13"/>
      <c r="B75" s="14"/>
      <c r="C75" s="13"/>
      <c r="D75" s="27" t="s">
        <v>50</v>
      </c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27" t="s">
        <v>51</v>
      </c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27" t="s">
        <v>50</v>
      </c>
      <c r="AI75" s="16"/>
      <c r="AJ75" s="16"/>
      <c r="AK75" s="16"/>
      <c r="AL75" s="16"/>
      <c r="AM75" s="27" t="s">
        <v>51</v>
      </c>
      <c r="AN75" s="16"/>
      <c r="AO75" s="16"/>
      <c r="AP75" s="13"/>
      <c r="AQ75" s="13"/>
      <c r="AR75" s="14"/>
      <c r="BE75" s="13"/>
    </row>
    <row r="76" spans="1:57">
      <c r="A76" s="13"/>
      <c r="B76" s="14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4"/>
      <c r="BE76" s="13"/>
    </row>
    <row r="77" spans="1:57" ht="6.95" customHeight="1">
      <c r="A77" s="13"/>
      <c r="B77" s="29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0"/>
      <c r="AG77" s="30"/>
      <c r="AH77" s="30"/>
      <c r="AI77" s="30"/>
      <c r="AJ77" s="30"/>
      <c r="AK77" s="30"/>
      <c r="AL77" s="30"/>
      <c r="AM77" s="30"/>
      <c r="AN77" s="30"/>
      <c r="AO77" s="30"/>
      <c r="AP77" s="30"/>
      <c r="AQ77" s="30"/>
      <c r="AR77" s="14"/>
      <c r="BE77" s="13"/>
    </row>
    <row r="81" spans="1:91" s="17" customFormat="1" ht="6.95" customHeight="1">
      <c r="A81" s="13"/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2"/>
      <c r="AR81" s="14"/>
      <c r="BE81" s="13"/>
    </row>
    <row r="82" spans="1:91" ht="24.95" customHeight="1">
      <c r="A82" s="13"/>
      <c r="B82" s="14"/>
      <c r="C82" s="6" t="s">
        <v>54</v>
      </c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4"/>
      <c r="BE82" s="13"/>
    </row>
    <row r="83" spans="1:91" ht="6.95" customHeight="1">
      <c r="A83" s="13"/>
      <c r="B83" s="14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4"/>
      <c r="BE83" s="13"/>
    </row>
    <row r="84" spans="1:91" s="33" customFormat="1" ht="12" customHeight="1">
      <c r="B84" s="34"/>
      <c r="C84" s="10" t="s">
        <v>11</v>
      </c>
      <c r="L84" s="33" t="str">
        <f>K5</f>
        <v>VEK_001c</v>
      </c>
      <c r="AR84" s="34"/>
    </row>
    <row r="85" spans="1:91" s="35" customFormat="1" ht="36.950000000000003" customHeight="1">
      <c r="B85" s="36"/>
      <c r="C85" s="37" t="s">
        <v>13</v>
      </c>
      <c r="L85" s="199" t="str">
        <f>K6</f>
        <v>Rekonstrukce Hrádku - hlavní budova - změna 2019/I</v>
      </c>
      <c r="M85" s="199"/>
      <c r="N85" s="199"/>
      <c r="O85" s="199"/>
      <c r="P85" s="199"/>
      <c r="Q85" s="199"/>
      <c r="R85" s="199"/>
      <c r="S85" s="199"/>
      <c r="T85" s="199"/>
      <c r="U85" s="199"/>
      <c r="V85" s="199"/>
      <c r="W85" s="199"/>
      <c r="X85" s="199"/>
      <c r="Y85" s="199"/>
      <c r="Z85" s="199"/>
      <c r="AA85" s="199"/>
      <c r="AB85" s="199"/>
      <c r="AC85" s="199"/>
      <c r="AD85" s="199"/>
      <c r="AE85" s="199"/>
      <c r="AF85" s="199"/>
      <c r="AG85" s="199"/>
      <c r="AH85" s="199"/>
      <c r="AI85" s="199"/>
      <c r="AJ85" s="199"/>
      <c r="AK85" s="199"/>
      <c r="AL85" s="199"/>
      <c r="AM85" s="199"/>
      <c r="AN85" s="199"/>
      <c r="AO85" s="199"/>
      <c r="AR85" s="36"/>
    </row>
    <row r="86" spans="1:91" s="17" customFormat="1" ht="6.95" customHeight="1">
      <c r="A86" s="13"/>
      <c r="B86" s="14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4"/>
      <c r="BE86" s="13"/>
    </row>
    <row r="87" spans="1:91" ht="12" customHeight="1">
      <c r="A87" s="13"/>
      <c r="B87" s="14"/>
      <c r="C87" s="10" t="s">
        <v>19</v>
      </c>
      <c r="D87" s="13"/>
      <c r="E87" s="13"/>
      <c r="F87" s="13"/>
      <c r="G87" s="13"/>
      <c r="H87" s="13"/>
      <c r="I87" s="13"/>
      <c r="J87" s="13"/>
      <c r="K87" s="13"/>
      <c r="L87" s="38" t="str">
        <f>IF(K8="","",K8)</f>
        <v>Varnsdorf č.p. 1726</v>
      </c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0" t="s">
        <v>21</v>
      </c>
      <c r="AJ87" s="13"/>
      <c r="AK87" s="13"/>
      <c r="AL87" s="13"/>
      <c r="AM87" s="200" t="str">
        <f>IF(AN8= "","",AN8)</f>
        <v>21. 1. 2020</v>
      </c>
      <c r="AN87" s="200"/>
      <c r="AO87" s="13"/>
      <c r="AP87" s="13"/>
      <c r="AQ87" s="13"/>
      <c r="AR87" s="14"/>
      <c r="BE87" s="13"/>
    </row>
    <row r="88" spans="1:91" ht="6.95" customHeight="1">
      <c r="A88" s="13"/>
      <c r="B88" s="14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4"/>
      <c r="BE88" s="13"/>
    </row>
    <row r="89" spans="1:91" ht="15.2" customHeight="1">
      <c r="A89" s="13"/>
      <c r="B89" s="14"/>
      <c r="C89" s="10" t="s">
        <v>25</v>
      </c>
      <c r="D89" s="13"/>
      <c r="E89" s="13"/>
      <c r="F89" s="13"/>
      <c r="G89" s="13"/>
      <c r="H89" s="13"/>
      <c r="I89" s="13"/>
      <c r="J89" s="13"/>
      <c r="K89" s="13"/>
      <c r="L89" s="33" t="str">
        <f>IF(E11= "","",E11)</f>
        <v>Město Varnsdorf, Nám. E.Beneše 470</v>
      </c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0" t="s">
        <v>31</v>
      </c>
      <c r="AJ89" s="13"/>
      <c r="AK89" s="13"/>
      <c r="AL89" s="13"/>
      <c r="AM89" s="192" t="str">
        <f>IF(E17="","",E17)</f>
        <v/>
      </c>
      <c r="AN89" s="192"/>
      <c r="AO89" s="192"/>
      <c r="AP89" s="192"/>
      <c r="AQ89" s="13"/>
      <c r="AR89" s="14"/>
      <c r="AS89" s="191" t="s">
        <v>55</v>
      </c>
      <c r="AT89" s="191"/>
      <c r="AU89" s="39"/>
      <c r="AV89" s="39"/>
      <c r="AW89" s="39"/>
      <c r="AX89" s="39"/>
      <c r="AY89" s="39"/>
      <c r="AZ89" s="39"/>
      <c r="BA89" s="39"/>
      <c r="BB89" s="39"/>
      <c r="BC89" s="39"/>
      <c r="BD89" s="40"/>
      <c r="BE89" s="13"/>
    </row>
    <row r="90" spans="1:91" ht="15.2" customHeight="1">
      <c r="A90" s="13"/>
      <c r="B90" s="14"/>
      <c r="C90" s="10" t="s">
        <v>29</v>
      </c>
      <c r="D90" s="13"/>
      <c r="E90" s="13"/>
      <c r="F90" s="13"/>
      <c r="G90" s="13"/>
      <c r="H90" s="13"/>
      <c r="I90" s="13"/>
      <c r="J90" s="13"/>
      <c r="K90" s="13"/>
      <c r="L90" s="33" t="str">
        <f>IF(E14="","",E14)</f>
        <v/>
      </c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0" t="s">
        <v>33</v>
      </c>
      <c r="AJ90" s="13"/>
      <c r="AK90" s="13"/>
      <c r="AL90" s="13"/>
      <c r="AM90" s="192" t="str">
        <f>IF(E20="","",E20)</f>
        <v/>
      </c>
      <c r="AN90" s="192"/>
      <c r="AO90" s="192"/>
      <c r="AP90" s="192"/>
      <c r="AQ90" s="13"/>
      <c r="AR90" s="14"/>
      <c r="AS90" s="191"/>
      <c r="AT90" s="191"/>
      <c r="AU90" s="41"/>
      <c r="AV90" s="41"/>
      <c r="AW90" s="41"/>
      <c r="AX90" s="41"/>
      <c r="AY90" s="41"/>
      <c r="AZ90" s="41"/>
      <c r="BA90" s="41"/>
      <c r="BB90" s="41"/>
      <c r="BC90" s="41"/>
      <c r="BD90" s="42"/>
      <c r="BE90" s="13"/>
    </row>
    <row r="91" spans="1:91" ht="10.9" customHeight="1">
      <c r="A91" s="13"/>
      <c r="B91" s="14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4"/>
      <c r="AS91" s="191"/>
      <c r="AT91" s="191"/>
      <c r="AU91" s="41"/>
      <c r="AV91" s="41"/>
      <c r="AW91" s="41"/>
      <c r="AX91" s="41"/>
      <c r="AY91" s="41"/>
      <c r="AZ91" s="41"/>
      <c r="BA91" s="41"/>
      <c r="BB91" s="41"/>
      <c r="BC91" s="41"/>
      <c r="BD91" s="42"/>
      <c r="BE91" s="13"/>
    </row>
    <row r="92" spans="1:91" ht="29.25" customHeight="1">
      <c r="A92" s="13"/>
      <c r="B92" s="14"/>
      <c r="C92" s="193" t="s">
        <v>56</v>
      </c>
      <c r="D92" s="193"/>
      <c r="E92" s="193"/>
      <c r="F92" s="193"/>
      <c r="G92" s="193"/>
      <c r="H92" s="43"/>
      <c r="I92" s="194" t="s">
        <v>57</v>
      </c>
      <c r="J92" s="194"/>
      <c r="K92" s="194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4"/>
      <c r="X92" s="194"/>
      <c r="Y92" s="194"/>
      <c r="Z92" s="194"/>
      <c r="AA92" s="194"/>
      <c r="AB92" s="194"/>
      <c r="AC92" s="194"/>
      <c r="AD92" s="194"/>
      <c r="AE92" s="194"/>
      <c r="AF92" s="194"/>
      <c r="AG92" s="195" t="s">
        <v>58</v>
      </c>
      <c r="AH92" s="195"/>
      <c r="AI92" s="195"/>
      <c r="AJ92" s="195"/>
      <c r="AK92" s="195"/>
      <c r="AL92" s="195"/>
      <c r="AM92" s="195"/>
      <c r="AN92" s="196" t="s">
        <v>59</v>
      </c>
      <c r="AO92" s="196"/>
      <c r="AP92" s="196"/>
      <c r="AQ92" s="44" t="s">
        <v>60</v>
      </c>
      <c r="AR92" s="14"/>
      <c r="AS92" s="45" t="s">
        <v>61</v>
      </c>
      <c r="AT92" s="46" t="s">
        <v>62</v>
      </c>
      <c r="AU92" s="46" t="s">
        <v>63</v>
      </c>
      <c r="AV92" s="46" t="s">
        <v>64</v>
      </c>
      <c r="AW92" s="46" t="s">
        <v>65</v>
      </c>
      <c r="AX92" s="46" t="s">
        <v>66</v>
      </c>
      <c r="AY92" s="46" t="s">
        <v>67</v>
      </c>
      <c r="AZ92" s="46" t="s">
        <v>68</v>
      </c>
      <c r="BA92" s="46" t="s">
        <v>69</v>
      </c>
      <c r="BB92" s="46" t="s">
        <v>70</v>
      </c>
      <c r="BC92" s="46" t="s">
        <v>71</v>
      </c>
      <c r="BD92" s="47" t="s">
        <v>72</v>
      </c>
      <c r="BE92" s="13"/>
    </row>
    <row r="93" spans="1:91" ht="10.9" customHeight="1">
      <c r="A93" s="13"/>
      <c r="B93" s="14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4"/>
      <c r="AS93" s="4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  <c r="BE93" s="13"/>
    </row>
    <row r="94" spans="1:91" s="51" customFormat="1" ht="32.450000000000003" customHeight="1">
      <c r="B94" s="52"/>
      <c r="C94" s="53" t="s">
        <v>73</v>
      </c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  <c r="AB94" s="54"/>
      <c r="AC94" s="54"/>
      <c r="AD94" s="54"/>
      <c r="AE94" s="54"/>
      <c r="AF94" s="54"/>
      <c r="AG94" s="187">
        <f>ROUND(AG95,2)</f>
        <v>0</v>
      </c>
      <c r="AH94" s="187"/>
      <c r="AI94" s="187"/>
      <c r="AJ94" s="187"/>
      <c r="AK94" s="187"/>
      <c r="AL94" s="187"/>
      <c r="AM94" s="187"/>
      <c r="AN94" s="188">
        <f>SUM(AG94,AT94)</f>
        <v>0</v>
      </c>
      <c r="AO94" s="188"/>
      <c r="AP94" s="188"/>
      <c r="AQ94" s="55"/>
      <c r="AR94" s="52"/>
      <c r="AS94" s="56">
        <f>ROUND(AS95,2)</f>
        <v>0</v>
      </c>
      <c r="AT94" s="57">
        <f>ROUND(SUM(AV94:AW94),2)</f>
        <v>0</v>
      </c>
      <c r="AU94" s="58">
        <f>ROUND(AU95,5)</f>
        <v>95.358930000000001</v>
      </c>
      <c r="AV94" s="57">
        <f>ROUND(AZ94*L29,2)</f>
        <v>0</v>
      </c>
      <c r="AW94" s="57">
        <f>ROUND(BA94*L30,2)</f>
        <v>0</v>
      </c>
      <c r="AX94" s="57">
        <f>ROUND(BB94*L29,2)</f>
        <v>0</v>
      </c>
      <c r="AY94" s="57">
        <f>ROUND(BC94*L30,2)</f>
        <v>0</v>
      </c>
      <c r="AZ94" s="57">
        <f>ROUND(AZ95,2)</f>
        <v>0</v>
      </c>
      <c r="BA94" s="57">
        <f>ROUND(BA95,2)</f>
        <v>0</v>
      </c>
      <c r="BB94" s="57">
        <f>ROUND(BB95,2)</f>
        <v>0</v>
      </c>
      <c r="BC94" s="57">
        <f>ROUND(BC95,2)</f>
        <v>0</v>
      </c>
      <c r="BD94" s="59">
        <f>ROUND(BD95,2)</f>
        <v>0</v>
      </c>
      <c r="BS94" s="60" t="s">
        <v>74</v>
      </c>
      <c r="BT94" s="60" t="s">
        <v>75</v>
      </c>
      <c r="BU94" s="61" t="s">
        <v>76</v>
      </c>
      <c r="BV94" s="60" t="s">
        <v>77</v>
      </c>
      <c r="BW94" s="60" t="s">
        <v>3</v>
      </c>
      <c r="BX94" s="60" t="s">
        <v>78</v>
      </c>
      <c r="CL94" s="60"/>
    </row>
    <row r="95" spans="1:91" s="71" customFormat="1" ht="16.5" customHeight="1">
      <c r="A95" s="62" t="s">
        <v>79</v>
      </c>
      <c r="B95" s="63"/>
      <c r="C95" s="64"/>
      <c r="D95" s="189" t="s">
        <v>80</v>
      </c>
      <c r="E95" s="189"/>
      <c r="F95" s="189"/>
      <c r="G95" s="189"/>
      <c r="H95" s="189"/>
      <c r="I95" s="65"/>
      <c r="J95" s="189" t="s">
        <v>81</v>
      </c>
      <c r="K95" s="189"/>
      <c r="L95" s="189"/>
      <c r="M95" s="189"/>
      <c r="N95" s="189"/>
      <c r="O95" s="189"/>
      <c r="P95" s="189"/>
      <c r="Q95" s="189"/>
      <c r="R95" s="189"/>
      <c r="S95" s="189"/>
      <c r="T95" s="189"/>
      <c r="U95" s="189"/>
      <c r="V95" s="189"/>
      <c r="W95" s="189"/>
      <c r="X95" s="189"/>
      <c r="Y95" s="189"/>
      <c r="Z95" s="189"/>
      <c r="AA95" s="189"/>
      <c r="AB95" s="189"/>
      <c r="AC95" s="189"/>
      <c r="AD95" s="189"/>
      <c r="AE95" s="189"/>
      <c r="AF95" s="189"/>
      <c r="AG95" s="190">
        <f>'05 - SO07 - Domovní plynovod'!J30</f>
        <v>0</v>
      </c>
      <c r="AH95" s="190"/>
      <c r="AI95" s="190"/>
      <c r="AJ95" s="190"/>
      <c r="AK95" s="190"/>
      <c r="AL95" s="190"/>
      <c r="AM95" s="190"/>
      <c r="AN95" s="190">
        <f>SUM(AG95,AT95)</f>
        <v>0</v>
      </c>
      <c r="AO95" s="190"/>
      <c r="AP95" s="190"/>
      <c r="AQ95" s="66" t="s">
        <v>82</v>
      </c>
      <c r="AR95" s="63"/>
      <c r="AS95" s="67">
        <v>0</v>
      </c>
      <c r="AT95" s="68">
        <f>ROUND(SUM(AV95:AW95),2)</f>
        <v>0</v>
      </c>
      <c r="AU95" s="69">
        <f>'05 - SO07 - Domovní plynovod'!P128</f>
        <v>95.358934000000005</v>
      </c>
      <c r="AV95" s="68">
        <f>'05 - SO07 - Domovní plynovod'!J33</f>
        <v>0</v>
      </c>
      <c r="AW95" s="68">
        <f>'05 - SO07 - Domovní plynovod'!J34</f>
        <v>0</v>
      </c>
      <c r="AX95" s="68">
        <f>'05 - SO07 - Domovní plynovod'!J35</f>
        <v>0</v>
      </c>
      <c r="AY95" s="68">
        <f>'05 - SO07 - Domovní plynovod'!J36</f>
        <v>0</v>
      </c>
      <c r="AZ95" s="68">
        <f>'05 - SO07 - Domovní plynovod'!F33</f>
        <v>0</v>
      </c>
      <c r="BA95" s="68">
        <f>'05 - SO07 - Domovní plynovod'!F34</f>
        <v>0</v>
      </c>
      <c r="BB95" s="68">
        <f>'05 - SO07 - Domovní plynovod'!F35</f>
        <v>0</v>
      </c>
      <c r="BC95" s="68">
        <f>'05 - SO07 - Domovní plynovod'!F36</f>
        <v>0</v>
      </c>
      <c r="BD95" s="70">
        <f>'05 - SO07 - Domovní plynovod'!F37</f>
        <v>0</v>
      </c>
      <c r="BT95" s="72" t="s">
        <v>18</v>
      </c>
      <c r="BV95" s="72" t="s">
        <v>77</v>
      </c>
      <c r="BW95" s="72" t="s">
        <v>83</v>
      </c>
      <c r="BX95" s="72" t="s">
        <v>3</v>
      </c>
      <c r="CL95" s="72"/>
      <c r="CM95" s="72" t="s">
        <v>84</v>
      </c>
    </row>
    <row r="96" spans="1:91" s="17" customFormat="1" ht="30" customHeight="1">
      <c r="A96" s="13"/>
      <c r="B96" s="14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4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  <c r="BE96" s="13"/>
    </row>
    <row r="97" spans="1:57" ht="6.95" customHeight="1">
      <c r="A97" s="13"/>
      <c r="B97" s="29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F97" s="30"/>
      <c r="AG97" s="30"/>
      <c r="AH97" s="30"/>
      <c r="AI97" s="30"/>
      <c r="AJ97" s="30"/>
      <c r="AK97" s="30"/>
      <c r="AL97" s="30"/>
      <c r="AM97" s="30"/>
      <c r="AN97" s="30"/>
      <c r="AO97" s="30"/>
      <c r="AP97" s="30"/>
      <c r="AQ97" s="30"/>
      <c r="AR97" s="14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</row>
  </sheetData>
  <mergeCells count="40">
    <mergeCell ref="AR2:BE2"/>
    <mergeCell ref="K5:AO5"/>
    <mergeCell ref="K6:AO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05 - SO07 - Domovní plynovod'!C2" display="/"/>
  </hyperlinks>
  <pageMargins left="0.39374999999999999" right="0.39374999999999999" top="0.39374999999999999" bottom="0.39374999999999999" header="0.51180555555555496" footer="0"/>
  <pageSetup paperSize="0" scale="0" firstPageNumber="0" fitToHeight="100" orientation="portrait" usePrinterDefaults="0" horizontalDpi="0" verticalDpi="0" copies="0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FF"/>
    <pageSetUpPr fitToPage="1"/>
  </sheetPr>
  <dimension ref="A1:BM285"/>
  <sheetViews>
    <sheetView tabSelected="1" topLeftCell="A25" workbookViewId="0">
      <selection activeCell="I131" sqref="I131:I282"/>
    </sheetView>
  </sheetViews>
  <sheetFormatPr defaultRowHeight="10.5"/>
  <cols>
    <col min="1" max="1" width="8.33203125"/>
    <col min="2" max="2" width="1.6640625"/>
    <col min="3" max="3" width="4.1640625"/>
    <col min="4" max="4" width="4.33203125"/>
    <col min="5" max="5" width="17.1640625"/>
    <col min="6" max="6" width="50.83203125"/>
    <col min="7" max="7" width="7"/>
    <col min="8" max="8" width="11.5"/>
    <col min="9" max="11" width="20.1640625"/>
    <col min="13" max="21" width="0" hidden="1"/>
    <col min="22" max="22" width="12.33203125"/>
    <col min="23" max="23" width="16.33203125"/>
    <col min="24" max="24" width="12.33203125"/>
    <col min="25" max="25" width="15"/>
    <col min="26" max="26" width="11"/>
    <col min="27" max="27" width="15"/>
    <col min="28" max="28" width="16.33203125"/>
    <col min="29" max="29" width="11"/>
    <col min="30" max="30" width="15"/>
    <col min="31" max="31" width="16.33203125"/>
    <col min="32" max="43" width="8.83203125"/>
    <col min="44" max="65" width="0" hidden="1"/>
    <col min="66" max="1025" width="8.83203125"/>
  </cols>
  <sheetData>
    <row r="1" spans="1:56">
      <c r="A1" s="73"/>
    </row>
    <row r="2" spans="1:56" ht="36.950000000000003" customHeight="1">
      <c r="L2" s="204" t="s">
        <v>4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2" t="s">
        <v>83</v>
      </c>
      <c r="AZ2" s="74" t="s">
        <v>85</v>
      </c>
      <c r="BA2" s="74"/>
      <c r="BB2" s="74"/>
      <c r="BC2" s="74" t="s">
        <v>86</v>
      </c>
      <c r="BD2" s="74" t="s">
        <v>84</v>
      </c>
    </row>
    <row r="3" spans="1:56" ht="6.95" customHeight="1">
      <c r="B3" s="3"/>
      <c r="C3" s="4"/>
      <c r="D3" s="4"/>
      <c r="E3" s="4"/>
      <c r="F3" s="4"/>
      <c r="G3" s="4"/>
      <c r="H3" s="4"/>
      <c r="I3" s="4"/>
      <c r="J3" s="4"/>
      <c r="K3" s="4"/>
      <c r="L3" s="5"/>
      <c r="AT3" s="2" t="s">
        <v>84</v>
      </c>
      <c r="AZ3" s="74" t="s">
        <v>87</v>
      </c>
      <c r="BA3" s="74"/>
      <c r="BB3" s="74"/>
      <c r="BC3" s="74" t="s">
        <v>88</v>
      </c>
      <c r="BD3" s="74" t="s">
        <v>84</v>
      </c>
    </row>
    <row r="4" spans="1:56" ht="24.95" customHeight="1">
      <c r="B4" s="5"/>
      <c r="D4" s="6" t="s">
        <v>89</v>
      </c>
      <c r="L4" s="5"/>
      <c r="M4" s="75" t="s">
        <v>9</v>
      </c>
      <c r="AT4" s="2" t="s">
        <v>2</v>
      </c>
      <c r="AZ4" s="74" t="s">
        <v>90</v>
      </c>
      <c r="BA4" s="74"/>
      <c r="BB4" s="74"/>
      <c r="BC4" s="74" t="s">
        <v>91</v>
      </c>
      <c r="BD4" s="74" t="s">
        <v>84</v>
      </c>
    </row>
    <row r="5" spans="1:56" ht="6.95" customHeight="1">
      <c r="B5" s="5"/>
      <c r="L5" s="5"/>
      <c r="AZ5" s="74" t="s">
        <v>92</v>
      </c>
      <c r="BA5" s="74"/>
      <c r="BB5" s="74"/>
      <c r="BC5" s="74" t="s">
        <v>93</v>
      </c>
      <c r="BD5" s="74" t="s">
        <v>84</v>
      </c>
    </row>
    <row r="6" spans="1:56" ht="12" customHeight="1">
      <c r="B6" s="5"/>
      <c r="D6" s="10" t="s">
        <v>13</v>
      </c>
      <c r="L6" s="5"/>
      <c r="AZ6" s="74" t="s">
        <v>94</v>
      </c>
      <c r="BA6" s="74"/>
      <c r="BB6" s="74"/>
      <c r="BC6" s="74" t="s">
        <v>95</v>
      </c>
      <c r="BD6" s="74" t="s">
        <v>84</v>
      </c>
    </row>
    <row r="7" spans="1:56" ht="16.5" customHeight="1">
      <c r="B7" s="5"/>
      <c r="E7" s="209" t="str">
        <f>'Rekapitulace stavby'!K6</f>
        <v>Rekonstrukce Hrádku - hlavní budova - změna 2019/I</v>
      </c>
      <c r="F7" s="209"/>
      <c r="G7" s="209"/>
      <c r="H7" s="209"/>
      <c r="L7" s="5"/>
    </row>
    <row r="8" spans="1:56" s="17" customFormat="1" ht="12" customHeight="1">
      <c r="A8" s="13"/>
      <c r="B8" s="14"/>
      <c r="C8" s="13"/>
      <c r="D8" s="10" t="s">
        <v>96</v>
      </c>
      <c r="E8" s="13"/>
      <c r="F8" s="13"/>
      <c r="G8" s="13"/>
      <c r="H8" s="13"/>
      <c r="I8" s="13"/>
      <c r="J8" s="13"/>
      <c r="K8" s="13"/>
      <c r="L8" s="24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</row>
    <row r="9" spans="1:56" s="17" customFormat="1" ht="16.5" customHeight="1">
      <c r="A9" s="13"/>
      <c r="B9" s="14"/>
      <c r="C9" s="13"/>
      <c r="D9" s="13"/>
      <c r="E9" s="199" t="s">
        <v>97</v>
      </c>
      <c r="F9" s="199"/>
      <c r="G9" s="199"/>
      <c r="H9" s="199"/>
      <c r="I9" s="13"/>
      <c r="J9" s="13"/>
      <c r="K9" s="13"/>
      <c r="L9" s="24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</row>
    <row r="10" spans="1:56" s="17" customFormat="1">
      <c r="A10" s="13"/>
      <c r="B10" s="14"/>
      <c r="C10" s="13"/>
      <c r="D10" s="13"/>
      <c r="E10" s="13"/>
      <c r="F10" s="13"/>
      <c r="G10" s="13"/>
      <c r="H10" s="13"/>
      <c r="I10" s="13"/>
      <c r="J10" s="13"/>
      <c r="K10" s="13"/>
      <c r="L10" s="24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</row>
    <row r="11" spans="1:56" ht="12" customHeight="1">
      <c r="A11" s="13"/>
      <c r="B11" s="14"/>
      <c r="C11" s="13"/>
      <c r="D11" s="10" t="s">
        <v>16</v>
      </c>
      <c r="E11" s="13"/>
      <c r="F11" s="11"/>
      <c r="G11" s="13"/>
      <c r="H11" s="13"/>
      <c r="I11" s="10" t="s">
        <v>17</v>
      </c>
      <c r="J11" s="11"/>
      <c r="K11" s="13"/>
      <c r="L11" s="24"/>
      <c r="M11" s="17"/>
      <c r="N11" s="17"/>
      <c r="O11" s="17"/>
      <c r="P11" s="17"/>
      <c r="Q11" s="17"/>
      <c r="R11" s="17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</row>
    <row r="12" spans="1:56" ht="12" customHeight="1">
      <c r="A12" s="13"/>
      <c r="B12" s="14"/>
      <c r="C12" s="13"/>
      <c r="D12" s="10" t="s">
        <v>19</v>
      </c>
      <c r="E12" s="13"/>
      <c r="F12" s="11" t="s">
        <v>20</v>
      </c>
      <c r="G12" s="13"/>
      <c r="H12" s="13"/>
      <c r="I12" s="10" t="s">
        <v>21</v>
      </c>
      <c r="J12" s="76" t="str">
        <f>'Rekapitulace stavby'!AN8</f>
        <v>21. 1. 2020</v>
      </c>
      <c r="K12" s="13"/>
      <c r="L12" s="24"/>
      <c r="M12" s="17"/>
      <c r="N12" s="17"/>
      <c r="O12" s="17"/>
      <c r="P12" s="17"/>
      <c r="Q12" s="17"/>
      <c r="R12" s="17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</row>
    <row r="13" spans="1:56" ht="10.9" customHeight="1">
      <c r="A13" s="13"/>
      <c r="B13" s="14"/>
      <c r="C13" s="13"/>
      <c r="D13" s="13"/>
      <c r="E13" s="13"/>
      <c r="F13" s="13"/>
      <c r="G13" s="13"/>
      <c r="H13" s="13"/>
      <c r="I13" s="13"/>
      <c r="J13" s="13"/>
      <c r="K13" s="13"/>
      <c r="L13" s="24"/>
      <c r="M13" s="17"/>
      <c r="N13" s="17"/>
      <c r="O13" s="17"/>
      <c r="P13" s="17"/>
      <c r="Q13" s="17"/>
      <c r="R13" s="17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</row>
    <row r="14" spans="1:56" ht="12" customHeight="1">
      <c r="A14" s="13"/>
      <c r="B14" s="14"/>
      <c r="C14" s="13"/>
      <c r="D14" s="10" t="s">
        <v>25</v>
      </c>
      <c r="E14" s="13"/>
      <c r="F14" s="13"/>
      <c r="G14" s="13"/>
      <c r="H14" s="13"/>
      <c r="I14" s="10" t="s">
        <v>26</v>
      </c>
      <c r="J14" s="11"/>
      <c r="K14" s="13"/>
      <c r="L14" s="24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</row>
    <row r="15" spans="1:56" ht="18" customHeight="1">
      <c r="A15" s="13"/>
      <c r="B15" s="14"/>
      <c r="C15" s="13"/>
      <c r="D15" s="13"/>
      <c r="E15" s="11" t="s">
        <v>27</v>
      </c>
      <c r="F15" s="13"/>
      <c r="G15" s="13"/>
      <c r="H15" s="13"/>
      <c r="I15" s="10" t="s">
        <v>28</v>
      </c>
      <c r="J15" s="11"/>
      <c r="K15" s="13"/>
      <c r="L15" s="24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</row>
    <row r="16" spans="1:56" ht="6.95" customHeight="1">
      <c r="A16" s="13"/>
      <c r="B16" s="14"/>
      <c r="C16" s="13"/>
      <c r="D16" s="13"/>
      <c r="E16" s="13"/>
      <c r="F16" s="13"/>
      <c r="G16" s="13"/>
      <c r="H16" s="13"/>
      <c r="I16" s="13"/>
      <c r="J16" s="13"/>
      <c r="K16" s="13"/>
      <c r="L16" s="24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</row>
    <row r="17" spans="1:31" ht="12" customHeight="1">
      <c r="A17" s="13"/>
      <c r="B17" s="14"/>
      <c r="C17" s="13"/>
      <c r="D17" s="10" t="s">
        <v>29</v>
      </c>
      <c r="E17" s="13"/>
      <c r="F17" s="13"/>
      <c r="G17" s="13"/>
      <c r="H17" s="13"/>
      <c r="I17" s="10" t="s">
        <v>26</v>
      </c>
      <c r="J17" s="11">
        <f>'Rekapitulace stavby'!AN13</f>
        <v>0</v>
      </c>
      <c r="K17" s="13"/>
      <c r="L17" s="24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</row>
    <row r="18" spans="1:31" ht="18" customHeight="1">
      <c r="A18" s="13"/>
      <c r="B18" s="14"/>
      <c r="C18" s="13"/>
      <c r="D18" s="13"/>
      <c r="E18" s="205" t="str">
        <f>'Rekapitulace stavby'!E14</f>
        <v/>
      </c>
      <c r="F18" s="205"/>
      <c r="G18" s="205"/>
      <c r="H18" s="205"/>
      <c r="I18" s="10" t="s">
        <v>28</v>
      </c>
      <c r="J18" s="11">
        <f>'Rekapitulace stavby'!AN14</f>
        <v>0</v>
      </c>
      <c r="K18" s="13"/>
      <c r="L18" s="24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</row>
    <row r="19" spans="1:31" ht="6.95" customHeight="1">
      <c r="A19" s="13"/>
      <c r="B19" s="14"/>
      <c r="C19" s="13"/>
      <c r="D19" s="13"/>
      <c r="E19" s="13"/>
      <c r="F19" s="13"/>
      <c r="G19" s="13"/>
      <c r="H19" s="13"/>
      <c r="I19" s="13"/>
      <c r="J19" s="13"/>
      <c r="K19" s="13"/>
      <c r="L19" s="24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</row>
    <row r="20" spans="1:31" ht="12" customHeight="1">
      <c r="A20" s="13"/>
      <c r="B20" s="14"/>
      <c r="C20" s="13"/>
      <c r="D20" s="10" t="s">
        <v>31</v>
      </c>
      <c r="E20" s="13"/>
      <c r="F20" s="13"/>
      <c r="G20" s="13"/>
      <c r="H20" s="13"/>
      <c r="I20" s="10" t="s">
        <v>26</v>
      </c>
      <c r="J20" s="11" t="str">
        <f>IF('Rekapitulace stavby'!AN16="","",'Rekapitulace stavby'!AN16)</f>
        <v/>
      </c>
      <c r="K20" s="13"/>
      <c r="L20" s="24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</row>
    <row r="21" spans="1:31" ht="18" customHeight="1">
      <c r="A21" s="13"/>
      <c r="B21" s="14"/>
      <c r="C21" s="13"/>
      <c r="D21" s="13"/>
      <c r="E21" s="11" t="str">
        <f>IF('Rekapitulace stavby'!E17="","",'Rekapitulace stavby'!E17)</f>
        <v/>
      </c>
      <c r="F21" s="13"/>
      <c r="G21" s="13"/>
      <c r="H21" s="13"/>
      <c r="I21" s="10" t="s">
        <v>28</v>
      </c>
      <c r="J21" s="11" t="str">
        <f>IF('Rekapitulace stavby'!AN17="","",'Rekapitulace stavby'!AN17)</f>
        <v/>
      </c>
      <c r="K21" s="13"/>
      <c r="L21" s="24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</row>
    <row r="22" spans="1:31" ht="6.95" customHeight="1">
      <c r="A22" s="13"/>
      <c r="B22" s="14"/>
      <c r="C22" s="13"/>
      <c r="D22" s="13"/>
      <c r="E22" s="13"/>
      <c r="F22" s="13"/>
      <c r="G22" s="13"/>
      <c r="H22" s="13"/>
      <c r="I22" s="13"/>
      <c r="J22" s="13"/>
      <c r="K22" s="13"/>
      <c r="L22" s="24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</row>
    <row r="23" spans="1:31" ht="12" customHeight="1">
      <c r="A23" s="13"/>
      <c r="B23" s="14"/>
      <c r="C23" s="13"/>
      <c r="D23" s="10" t="s">
        <v>33</v>
      </c>
      <c r="E23" s="13"/>
      <c r="F23" s="13"/>
      <c r="G23" s="13"/>
      <c r="H23" s="13"/>
      <c r="I23" s="10" t="s">
        <v>26</v>
      </c>
      <c r="J23" s="11" t="str">
        <f>IF('Rekapitulace stavby'!AN19="","",'Rekapitulace stavby'!AN19)</f>
        <v/>
      </c>
      <c r="K23" s="13"/>
      <c r="L23" s="24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</row>
    <row r="24" spans="1:31" ht="18" customHeight="1">
      <c r="A24" s="13"/>
      <c r="B24" s="14"/>
      <c r="C24" s="13"/>
      <c r="D24" s="13"/>
      <c r="E24" s="11" t="str">
        <f>IF('Rekapitulace stavby'!E20="","",'Rekapitulace stavby'!E20)</f>
        <v/>
      </c>
      <c r="F24" s="13"/>
      <c r="G24" s="13"/>
      <c r="H24" s="13"/>
      <c r="I24" s="10" t="s">
        <v>28</v>
      </c>
      <c r="J24" s="11" t="str">
        <f>IF('Rekapitulace stavby'!AN20="","",'Rekapitulace stavby'!AN20)</f>
        <v/>
      </c>
      <c r="K24" s="13"/>
      <c r="L24" s="24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</row>
    <row r="25" spans="1:31" ht="6.95" customHeight="1">
      <c r="A25" s="13"/>
      <c r="B25" s="14"/>
      <c r="C25" s="13"/>
      <c r="D25" s="13"/>
      <c r="E25" s="13"/>
      <c r="F25" s="13"/>
      <c r="G25" s="13"/>
      <c r="H25" s="13"/>
      <c r="I25" s="13"/>
      <c r="J25" s="13"/>
      <c r="K25" s="13"/>
      <c r="L25" s="24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</row>
    <row r="26" spans="1:31" ht="12" customHeight="1">
      <c r="A26" s="13"/>
      <c r="B26" s="14"/>
      <c r="C26" s="13"/>
      <c r="D26" s="10" t="s">
        <v>34</v>
      </c>
      <c r="E26" s="13"/>
      <c r="F26" s="13"/>
      <c r="G26" s="13"/>
      <c r="H26" s="13"/>
      <c r="I26" s="13"/>
      <c r="J26" s="13"/>
      <c r="K26" s="13"/>
      <c r="L26" s="24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</row>
    <row r="27" spans="1:31" s="80" customFormat="1" ht="107.25" customHeight="1">
      <c r="A27" s="77"/>
      <c r="B27" s="78"/>
      <c r="C27" s="77"/>
      <c r="D27" s="77"/>
      <c r="E27" s="207" t="s">
        <v>98</v>
      </c>
      <c r="F27" s="207"/>
      <c r="G27" s="207"/>
      <c r="H27" s="207"/>
      <c r="I27" s="77"/>
      <c r="J27" s="77"/>
      <c r="K27" s="77"/>
      <c r="L27" s="79"/>
      <c r="S27" s="77"/>
      <c r="T27" s="77"/>
      <c r="U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</row>
    <row r="28" spans="1:31" s="17" customFormat="1" ht="6.95" customHeight="1">
      <c r="A28" s="13"/>
      <c r="B28" s="14"/>
      <c r="C28" s="13"/>
      <c r="D28" s="13"/>
      <c r="E28" s="13"/>
      <c r="F28" s="13"/>
      <c r="G28" s="13"/>
      <c r="H28" s="13"/>
      <c r="I28" s="13"/>
      <c r="J28" s="13"/>
      <c r="K28" s="13"/>
      <c r="L28" s="24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</row>
    <row r="29" spans="1:31" ht="6.95" customHeight="1">
      <c r="A29" s="13"/>
      <c r="B29" s="14"/>
      <c r="C29" s="13"/>
      <c r="D29" s="49"/>
      <c r="E29" s="49"/>
      <c r="F29" s="49"/>
      <c r="G29" s="49"/>
      <c r="H29" s="49"/>
      <c r="I29" s="49"/>
      <c r="J29" s="49"/>
      <c r="K29" s="49"/>
      <c r="L29" s="24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</row>
    <row r="30" spans="1:31" ht="25.35" customHeight="1">
      <c r="A30" s="13"/>
      <c r="B30" s="14"/>
      <c r="C30" s="13"/>
      <c r="D30" s="81" t="s">
        <v>35</v>
      </c>
      <c r="E30" s="13"/>
      <c r="F30" s="13"/>
      <c r="G30" s="13"/>
      <c r="H30" s="13"/>
      <c r="I30" s="13"/>
      <c r="J30" s="82">
        <f>ROUND(J128, 2)</f>
        <v>0</v>
      </c>
      <c r="K30" s="13"/>
      <c r="L30" s="24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</row>
    <row r="31" spans="1:31" ht="6.95" customHeight="1">
      <c r="A31" s="13"/>
      <c r="B31" s="14"/>
      <c r="C31" s="13"/>
      <c r="D31" s="49"/>
      <c r="E31" s="49"/>
      <c r="F31" s="49"/>
      <c r="G31" s="49"/>
      <c r="H31" s="49"/>
      <c r="I31" s="49"/>
      <c r="J31" s="49"/>
      <c r="K31" s="49"/>
      <c r="L31" s="24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</row>
    <row r="32" spans="1:31" ht="14.45" customHeight="1">
      <c r="A32" s="13"/>
      <c r="B32" s="14"/>
      <c r="C32" s="13"/>
      <c r="D32" s="13"/>
      <c r="E32" s="13"/>
      <c r="F32" s="83" t="s">
        <v>37</v>
      </c>
      <c r="G32" s="13"/>
      <c r="H32" s="13"/>
      <c r="I32" s="83" t="s">
        <v>36</v>
      </c>
      <c r="J32" s="83" t="s">
        <v>38</v>
      </c>
      <c r="K32" s="13"/>
      <c r="L32" s="24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</row>
    <row r="33" spans="1:31" ht="14.45" customHeight="1">
      <c r="A33" s="13"/>
      <c r="B33" s="14"/>
      <c r="C33" s="13"/>
      <c r="D33" s="84" t="s">
        <v>39</v>
      </c>
      <c r="E33" s="10" t="s">
        <v>40</v>
      </c>
      <c r="F33" s="85">
        <f>ROUND((SUM(BE128:BE284)),  2)</f>
        <v>0</v>
      </c>
      <c r="G33" s="13"/>
      <c r="H33" s="13"/>
      <c r="I33" s="86">
        <v>0.21</v>
      </c>
      <c r="J33" s="85">
        <f>ROUND(((SUM(BE128:BE284))*I33),  2)</f>
        <v>0</v>
      </c>
      <c r="K33" s="13"/>
      <c r="L33" s="24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</row>
    <row r="34" spans="1:31" ht="14.45" customHeight="1">
      <c r="A34" s="13"/>
      <c r="B34" s="14"/>
      <c r="C34" s="13"/>
      <c r="D34" s="13"/>
      <c r="E34" s="10" t="s">
        <v>41</v>
      </c>
      <c r="F34" s="85">
        <f>ROUND((SUM(BF128:BF284)),  2)</f>
        <v>0</v>
      </c>
      <c r="G34" s="13"/>
      <c r="H34" s="13"/>
      <c r="I34" s="86">
        <v>0.15</v>
      </c>
      <c r="J34" s="85">
        <f>ROUND(((SUM(BF128:BF284))*I34),  2)</f>
        <v>0</v>
      </c>
      <c r="K34" s="13"/>
      <c r="L34" s="24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</row>
    <row r="35" spans="1:31" ht="14.45" hidden="1" customHeight="1">
      <c r="A35" s="13"/>
      <c r="B35" s="14"/>
      <c r="C35" s="13"/>
      <c r="D35" s="13"/>
      <c r="E35" s="10" t="s">
        <v>42</v>
      </c>
      <c r="F35" s="85">
        <f>ROUND((SUM(BG128:BG284)),  2)</f>
        <v>0</v>
      </c>
      <c r="G35" s="13"/>
      <c r="H35" s="13"/>
      <c r="I35" s="86">
        <v>0.21</v>
      </c>
      <c r="J35" s="85">
        <f>0</f>
        <v>0</v>
      </c>
      <c r="K35" s="13"/>
      <c r="L35" s="24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</row>
    <row r="36" spans="1:31" ht="14.45" hidden="1" customHeight="1">
      <c r="A36" s="13"/>
      <c r="B36" s="14"/>
      <c r="C36" s="13"/>
      <c r="D36" s="13"/>
      <c r="E36" s="10" t="s">
        <v>43</v>
      </c>
      <c r="F36" s="85">
        <f>ROUND((SUM(BH128:BH284)),  2)</f>
        <v>0</v>
      </c>
      <c r="G36" s="13"/>
      <c r="H36" s="13"/>
      <c r="I36" s="86">
        <v>0.15</v>
      </c>
      <c r="J36" s="85">
        <f>0</f>
        <v>0</v>
      </c>
      <c r="K36" s="13"/>
      <c r="L36" s="24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</row>
    <row r="37" spans="1:31" ht="14.45" hidden="1" customHeight="1">
      <c r="A37" s="13"/>
      <c r="B37" s="14"/>
      <c r="C37" s="13"/>
      <c r="D37" s="13"/>
      <c r="E37" s="10" t="s">
        <v>44</v>
      </c>
      <c r="F37" s="85">
        <f>ROUND((SUM(BI128:BI284)),  2)</f>
        <v>0</v>
      </c>
      <c r="G37" s="13"/>
      <c r="H37" s="13"/>
      <c r="I37" s="86">
        <v>0</v>
      </c>
      <c r="J37" s="85">
        <f>0</f>
        <v>0</v>
      </c>
      <c r="K37" s="13"/>
      <c r="L37" s="24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</row>
    <row r="38" spans="1:31" ht="6.95" customHeight="1">
      <c r="A38" s="13"/>
      <c r="B38" s="14"/>
      <c r="C38" s="13"/>
      <c r="D38" s="13"/>
      <c r="E38" s="13"/>
      <c r="F38" s="13"/>
      <c r="G38" s="13"/>
      <c r="H38" s="13"/>
      <c r="I38" s="13"/>
      <c r="J38" s="13"/>
      <c r="K38" s="13"/>
      <c r="L38" s="24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</row>
    <row r="39" spans="1:31" ht="25.35" customHeight="1">
      <c r="A39" s="13"/>
      <c r="B39" s="14"/>
      <c r="C39" s="87"/>
      <c r="D39" s="88" t="s">
        <v>45</v>
      </c>
      <c r="E39" s="43"/>
      <c r="F39" s="43"/>
      <c r="G39" s="89" t="s">
        <v>46</v>
      </c>
      <c r="H39" s="90" t="s">
        <v>47</v>
      </c>
      <c r="I39" s="43"/>
      <c r="J39" s="91">
        <f>SUM(J30:J37)</f>
        <v>0</v>
      </c>
      <c r="K39" s="92"/>
      <c r="L39" s="24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</row>
    <row r="40" spans="1:31" ht="14.45" customHeight="1">
      <c r="A40" s="13"/>
      <c r="B40" s="14"/>
      <c r="C40" s="13"/>
      <c r="D40" s="13"/>
      <c r="E40" s="13"/>
      <c r="F40" s="13"/>
      <c r="G40" s="13"/>
      <c r="H40" s="13"/>
      <c r="I40" s="13"/>
      <c r="J40" s="13"/>
      <c r="K40" s="13"/>
      <c r="L40" s="24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</row>
    <row r="41" spans="1:31" ht="14.45" customHeight="1">
      <c r="B41" s="5"/>
      <c r="L41" s="5"/>
    </row>
    <row r="42" spans="1:31" ht="14.45" customHeight="1">
      <c r="B42" s="5"/>
      <c r="L42" s="5"/>
    </row>
    <row r="43" spans="1:31" ht="14.45" customHeight="1">
      <c r="B43" s="5"/>
      <c r="L43" s="5"/>
    </row>
    <row r="44" spans="1:31" ht="14.45" customHeight="1">
      <c r="B44" s="5"/>
      <c r="L44" s="5"/>
    </row>
    <row r="45" spans="1:31" ht="14.45" customHeight="1">
      <c r="B45" s="5"/>
      <c r="L45" s="5"/>
    </row>
    <row r="46" spans="1:31" ht="14.45" customHeight="1">
      <c r="B46" s="5"/>
      <c r="L46" s="5"/>
    </row>
    <row r="47" spans="1:31" ht="14.45" customHeight="1">
      <c r="B47" s="5"/>
      <c r="L47" s="5"/>
    </row>
    <row r="48" spans="1:31" ht="14.45" customHeight="1">
      <c r="B48" s="5"/>
      <c r="L48" s="5"/>
    </row>
    <row r="49" spans="1:31" ht="14.45" customHeight="1">
      <c r="B49" s="5"/>
      <c r="L49" s="5"/>
    </row>
    <row r="50" spans="1:31" s="17" customFormat="1" ht="14.45" customHeight="1">
      <c r="B50" s="24"/>
      <c r="D50" s="25" t="s">
        <v>48</v>
      </c>
      <c r="E50" s="26"/>
      <c r="F50" s="26"/>
      <c r="G50" s="25" t="s">
        <v>49</v>
      </c>
      <c r="H50" s="26"/>
      <c r="I50" s="26"/>
      <c r="J50" s="26"/>
      <c r="K50" s="26"/>
      <c r="L50" s="24"/>
    </row>
    <row r="51" spans="1:31">
      <c r="B51" s="5"/>
      <c r="L51" s="5"/>
    </row>
    <row r="52" spans="1:31">
      <c r="B52" s="5"/>
      <c r="L52" s="5"/>
    </row>
    <row r="53" spans="1:31">
      <c r="B53" s="5"/>
      <c r="L53" s="5"/>
    </row>
    <row r="54" spans="1:31">
      <c r="B54" s="5"/>
      <c r="L54" s="5"/>
    </row>
    <row r="55" spans="1:31">
      <c r="B55" s="5"/>
      <c r="L55" s="5"/>
    </row>
    <row r="56" spans="1:31">
      <c r="B56" s="5"/>
      <c r="L56" s="5"/>
    </row>
    <row r="57" spans="1:31">
      <c r="B57" s="5"/>
      <c r="L57" s="5"/>
    </row>
    <row r="58" spans="1:31">
      <c r="B58" s="5"/>
      <c r="L58" s="5"/>
    </row>
    <row r="59" spans="1:31">
      <c r="B59" s="5"/>
      <c r="L59" s="5"/>
    </row>
    <row r="60" spans="1:31">
      <c r="B60" s="5"/>
      <c r="L60" s="5"/>
    </row>
    <row r="61" spans="1:31" s="17" customFormat="1" ht="12.75">
      <c r="A61" s="13"/>
      <c r="B61" s="14"/>
      <c r="C61" s="13"/>
      <c r="D61" s="27" t="s">
        <v>50</v>
      </c>
      <c r="E61" s="16"/>
      <c r="F61" s="93" t="s">
        <v>51</v>
      </c>
      <c r="G61" s="27" t="s">
        <v>50</v>
      </c>
      <c r="H61" s="16"/>
      <c r="I61" s="16"/>
      <c r="J61" s="94" t="s">
        <v>51</v>
      </c>
      <c r="K61" s="16"/>
      <c r="L61" s="24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</row>
    <row r="62" spans="1:31">
      <c r="B62" s="5"/>
      <c r="L62" s="5"/>
    </row>
    <row r="63" spans="1:31">
      <c r="B63" s="5"/>
      <c r="L63" s="5"/>
    </row>
    <row r="64" spans="1:31">
      <c r="B64" s="5"/>
      <c r="L64" s="5"/>
    </row>
    <row r="65" spans="1:31" s="17" customFormat="1" ht="12.75">
      <c r="A65" s="13"/>
      <c r="B65" s="14"/>
      <c r="C65" s="13"/>
      <c r="D65" s="25" t="s">
        <v>52</v>
      </c>
      <c r="E65" s="28"/>
      <c r="F65" s="28"/>
      <c r="G65" s="25" t="s">
        <v>53</v>
      </c>
      <c r="H65" s="28"/>
      <c r="I65" s="28"/>
      <c r="J65" s="28"/>
      <c r="K65" s="28"/>
      <c r="L65" s="24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</row>
    <row r="66" spans="1:31">
      <c r="B66" s="5"/>
      <c r="L66" s="5"/>
    </row>
    <row r="67" spans="1:31">
      <c r="B67" s="5"/>
      <c r="L67" s="5"/>
    </row>
    <row r="68" spans="1:31">
      <c r="B68" s="5"/>
      <c r="L68" s="5"/>
    </row>
    <row r="69" spans="1:31">
      <c r="B69" s="5"/>
      <c r="L69" s="5"/>
    </row>
    <row r="70" spans="1:31">
      <c r="B70" s="5"/>
      <c r="L70" s="5"/>
    </row>
    <row r="71" spans="1:31">
      <c r="B71" s="5"/>
      <c r="L71" s="5"/>
    </row>
    <row r="72" spans="1:31">
      <c r="B72" s="5"/>
      <c r="L72" s="5"/>
    </row>
    <row r="73" spans="1:31">
      <c r="B73" s="5"/>
      <c r="L73" s="5"/>
    </row>
    <row r="74" spans="1:31">
      <c r="B74" s="5"/>
      <c r="L74" s="5"/>
    </row>
    <row r="75" spans="1:31">
      <c r="B75" s="5"/>
      <c r="L75" s="5"/>
    </row>
    <row r="76" spans="1:31" s="17" customFormat="1" ht="12.75">
      <c r="A76" s="13"/>
      <c r="B76" s="14"/>
      <c r="C76" s="13"/>
      <c r="D76" s="27" t="s">
        <v>50</v>
      </c>
      <c r="E76" s="16"/>
      <c r="F76" s="93" t="s">
        <v>51</v>
      </c>
      <c r="G76" s="27" t="s">
        <v>50</v>
      </c>
      <c r="H76" s="16"/>
      <c r="I76" s="16"/>
      <c r="J76" s="94" t="s">
        <v>51</v>
      </c>
      <c r="K76" s="16"/>
      <c r="L76" s="24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</row>
    <row r="77" spans="1:31" ht="14.45" customHeight="1">
      <c r="A77" s="13"/>
      <c r="B77" s="29"/>
      <c r="C77" s="30"/>
      <c r="D77" s="30"/>
      <c r="E77" s="30"/>
      <c r="F77" s="30"/>
      <c r="G77" s="30"/>
      <c r="H77" s="30"/>
      <c r="I77" s="30"/>
      <c r="J77" s="30"/>
      <c r="K77" s="30"/>
      <c r="L77" s="24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</row>
    <row r="81" spans="1:47" s="17" customFormat="1" ht="6.95" customHeight="1">
      <c r="A81" s="13"/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24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</row>
    <row r="82" spans="1:47" ht="24.95" customHeight="1">
      <c r="A82" s="13"/>
      <c r="B82" s="14"/>
      <c r="C82" s="6" t="s">
        <v>99</v>
      </c>
      <c r="D82" s="13"/>
      <c r="E82" s="13"/>
      <c r="F82" s="13"/>
      <c r="G82" s="13"/>
      <c r="H82" s="13"/>
      <c r="I82" s="13"/>
      <c r="J82" s="13"/>
      <c r="K82" s="13"/>
      <c r="L82" s="24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</row>
    <row r="83" spans="1:47" ht="6.95" customHeight="1">
      <c r="A83" s="13"/>
      <c r="B83" s="14"/>
      <c r="C83" s="13"/>
      <c r="D83" s="13"/>
      <c r="E83" s="13"/>
      <c r="F83" s="13"/>
      <c r="G83" s="13"/>
      <c r="H83" s="13"/>
      <c r="I83" s="13"/>
      <c r="J83" s="13"/>
      <c r="K83" s="13"/>
      <c r="L83" s="24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</row>
    <row r="84" spans="1:47" ht="12" customHeight="1">
      <c r="A84" s="13"/>
      <c r="B84" s="14"/>
      <c r="C84" s="10" t="s">
        <v>13</v>
      </c>
      <c r="D84" s="13"/>
      <c r="E84" s="13"/>
      <c r="F84" s="13"/>
      <c r="G84" s="13"/>
      <c r="H84" s="13"/>
      <c r="I84" s="13"/>
      <c r="J84" s="13"/>
      <c r="K84" s="13"/>
      <c r="L84" s="24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</row>
    <row r="85" spans="1:47" ht="16.5" customHeight="1">
      <c r="A85" s="13"/>
      <c r="B85" s="14"/>
      <c r="C85" s="13"/>
      <c r="D85" s="13"/>
      <c r="E85" s="209" t="str">
        <f>E7</f>
        <v>Rekonstrukce Hrádku - hlavní budova - změna 2019/I</v>
      </c>
      <c r="F85" s="209"/>
      <c r="G85" s="209"/>
      <c r="H85" s="209"/>
      <c r="I85" s="13"/>
      <c r="J85" s="13"/>
      <c r="K85" s="13"/>
      <c r="L85" s="24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</row>
    <row r="86" spans="1:47" ht="12" customHeight="1">
      <c r="A86" s="13"/>
      <c r="B86" s="14"/>
      <c r="C86" s="10" t="s">
        <v>96</v>
      </c>
      <c r="D86" s="13"/>
      <c r="E86" s="13"/>
      <c r="F86" s="13"/>
      <c r="G86" s="13"/>
      <c r="H86" s="13"/>
      <c r="I86" s="13"/>
      <c r="J86" s="13"/>
      <c r="K86" s="13"/>
      <c r="L86" s="24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</row>
    <row r="87" spans="1:47" ht="16.5" customHeight="1">
      <c r="A87" s="13"/>
      <c r="B87" s="14"/>
      <c r="C87" s="13"/>
      <c r="D87" s="13"/>
      <c r="E87" s="199" t="str">
        <f>E9</f>
        <v>05 - SO07 - Domovní plynovod</v>
      </c>
      <c r="F87" s="199"/>
      <c r="G87" s="199"/>
      <c r="H87" s="199"/>
      <c r="I87" s="13"/>
      <c r="J87" s="13"/>
      <c r="K87" s="13"/>
      <c r="L87" s="24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</row>
    <row r="88" spans="1:47" ht="6.95" customHeight="1">
      <c r="A88" s="13"/>
      <c r="B88" s="14"/>
      <c r="C88" s="13"/>
      <c r="D88" s="13"/>
      <c r="E88" s="13"/>
      <c r="F88" s="13"/>
      <c r="G88" s="13"/>
      <c r="H88" s="13"/>
      <c r="I88" s="13"/>
      <c r="J88" s="13"/>
      <c r="K88" s="13"/>
      <c r="L88" s="24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</row>
    <row r="89" spans="1:47" ht="12" customHeight="1">
      <c r="A89" s="13"/>
      <c r="B89" s="14"/>
      <c r="C89" s="10" t="s">
        <v>19</v>
      </c>
      <c r="D89" s="13"/>
      <c r="E89" s="13"/>
      <c r="F89" s="11" t="str">
        <f>F12</f>
        <v>Varnsdorf č.p. 1726</v>
      </c>
      <c r="G89" s="13"/>
      <c r="H89" s="13"/>
      <c r="I89" s="10" t="s">
        <v>21</v>
      </c>
      <c r="J89" s="76" t="str">
        <f>IF(J12="","",J12)</f>
        <v>21. 1. 2020</v>
      </c>
      <c r="K89" s="13"/>
      <c r="L89" s="24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</row>
    <row r="90" spans="1:47" ht="6.95" customHeight="1">
      <c r="A90" s="13"/>
      <c r="B90" s="14"/>
      <c r="C90" s="13"/>
      <c r="D90" s="13"/>
      <c r="E90" s="13"/>
      <c r="F90" s="13"/>
      <c r="G90" s="13"/>
      <c r="H90" s="13"/>
      <c r="I90" s="13"/>
      <c r="J90" s="13"/>
      <c r="K90" s="13"/>
      <c r="L90" s="24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</row>
    <row r="91" spans="1:47" ht="15.2" customHeight="1">
      <c r="A91" s="13"/>
      <c r="B91" s="14"/>
      <c r="C91" s="10" t="s">
        <v>25</v>
      </c>
      <c r="D91" s="13"/>
      <c r="E91" s="13"/>
      <c r="F91" s="11" t="str">
        <f>E15</f>
        <v>Město Varnsdorf, Nám. E.Beneše 470</v>
      </c>
      <c r="G91" s="13"/>
      <c r="H91" s="13"/>
      <c r="I91" s="10" t="s">
        <v>31</v>
      </c>
      <c r="J91" s="95" t="str">
        <f>E21</f>
        <v/>
      </c>
      <c r="K91" s="13"/>
      <c r="L91" s="24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</row>
    <row r="92" spans="1:47" ht="15.2" customHeight="1">
      <c r="A92" s="13"/>
      <c r="B92" s="14"/>
      <c r="C92" s="10" t="s">
        <v>29</v>
      </c>
      <c r="D92" s="13"/>
      <c r="E92" s="13"/>
      <c r="F92" s="11" t="str">
        <f>IF(E18="","",E18)</f>
        <v/>
      </c>
      <c r="G92" s="13"/>
      <c r="H92" s="13"/>
      <c r="I92" s="10" t="s">
        <v>33</v>
      </c>
      <c r="J92" s="95" t="str">
        <f>E24</f>
        <v/>
      </c>
      <c r="K92" s="13"/>
      <c r="L92" s="24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</row>
    <row r="93" spans="1:47" ht="10.35" customHeight="1">
      <c r="A93" s="13"/>
      <c r="B93" s="14"/>
      <c r="C93" s="13"/>
      <c r="D93" s="13"/>
      <c r="E93" s="13"/>
      <c r="F93" s="13"/>
      <c r="G93" s="13"/>
      <c r="H93" s="13"/>
      <c r="I93" s="13"/>
      <c r="J93" s="13"/>
      <c r="K93" s="13"/>
      <c r="L93" s="24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</row>
    <row r="94" spans="1:47" ht="29.25" customHeight="1">
      <c r="A94" s="13"/>
      <c r="B94" s="14"/>
      <c r="C94" s="96" t="s">
        <v>100</v>
      </c>
      <c r="D94" s="87"/>
      <c r="E94" s="87"/>
      <c r="F94" s="87"/>
      <c r="G94" s="87"/>
      <c r="H94" s="87"/>
      <c r="I94" s="87"/>
      <c r="J94" s="97" t="s">
        <v>101</v>
      </c>
      <c r="K94" s="87"/>
      <c r="L94" s="24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</row>
    <row r="95" spans="1:47" ht="10.35" customHeight="1">
      <c r="A95" s="13"/>
      <c r="B95" s="14"/>
      <c r="C95" s="13"/>
      <c r="D95" s="13"/>
      <c r="E95" s="13"/>
      <c r="F95" s="13"/>
      <c r="G95" s="13"/>
      <c r="H95" s="13"/>
      <c r="I95" s="13"/>
      <c r="J95" s="13"/>
      <c r="K95" s="13"/>
      <c r="L95" s="24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</row>
    <row r="96" spans="1:47" ht="22.9" customHeight="1">
      <c r="A96" s="13"/>
      <c r="B96" s="14"/>
      <c r="C96" s="98" t="s">
        <v>102</v>
      </c>
      <c r="D96" s="13"/>
      <c r="E96" s="13"/>
      <c r="F96" s="13"/>
      <c r="G96" s="13"/>
      <c r="H96" s="13"/>
      <c r="I96" s="13"/>
      <c r="J96" s="82">
        <f>J128</f>
        <v>0</v>
      </c>
      <c r="K96" s="13"/>
      <c r="L96" s="24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U96" s="2" t="s">
        <v>103</v>
      </c>
    </row>
    <row r="97" spans="1:31" s="99" customFormat="1" ht="24.95" customHeight="1">
      <c r="B97" s="100"/>
      <c r="D97" s="101" t="s">
        <v>104</v>
      </c>
      <c r="E97" s="102"/>
      <c r="F97" s="102"/>
      <c r="G97" s="102"/>
      <c r="H97" s="102"/>
      <c r="I97" s="102"/>
      <c r="J97" s="103">
        <f>J129</f>
        <v>0</v>
      </c>
      <c r="L97" s="100"/>
    </row>
    <row r="98" spans="1:31" s="104" customFormat="1" ht="19.899999999999999" customHeight="1">
      <c r="B98" s="105"/>
      <c r="D98" s="106" t="s">
        <v>105</v>
      </c>
      <c r="E98" s="107"/>
      <c r="F98" s="107"/>
      <c r="G98" s="107"/>
      <c r="H98" s="107"/>
      <c r="I98" s="107"/>
      <c r="J98" s="108">
        <f>J130</f>
        <v>0</v>
      </c>
      <c r="L98" s="105"/>
    </row>
    <row r="99" spans="1:31" s="104" customFormat="1" ht="19.899999999999999" customHeight="1">
      <c r="B99" s="105"/>
      <c r="D99" s="106" t="s">
        <v>106</v>
      </c>
      <c r="E99" s="107"/>
      <c r="F99" s="107"/>
      <c r="G99" s="107"/>
      <c r="H99" s="107"/>
      <c r="I99" s="107"/>
      <c r="J99" s="108">
        <f>J181</f>
        <v>0</v>
      </c>
      <c r="L99" s="105"/>
    </row>
    <row r="100" spans="1:31" s="104" customFormat="1" ht="19.899999999999999" customHeight="1">
      <c r="B100" s="105"/>
      <c r="D100" s="106" t="s">
        <v>107</v>
      </c>
      <c r="E100" s="107"/>
      <c r="F100" s="107"/>
      <c r="G100" s="107"/>
      <c r="H100" s="107"/>
      <c r="I100" s="107"/>
      <c r="J100" s="108">
        <f>J185</f>
        <v>0</v>
      </c>
      <c r="L100" s="105"/>
    </row>
    <row r="101" spans="1:31" s="104" customFormat="1" ht="19.899999999999999" customHeight="1">
      <c r="B101" s="105"/>
      <c r="D101" s="106" t="s">
        <v>108</v>
      </c>
      <c r="E101" s="107"/>
      <c r="F101" s="107"/>
      <c r="G101" s="107"/>
      <c r="H101" s="107"/>
      <c r="I101" s="107"/>
      <c r="J101" s="108">
        <f>J189</f>
        <v>0</v>
      </c>
      <c r="L101" s="105"/>
    </row>
    <row r="102" spans="1:31" s="104" customFormat="1" ht="19.899999999999999" customHeight="1">
      <c r="B102" s="105"/>
      <c r="D102" s="106" t="s">
        <v>109</v>
      </c>
      <c r="E102" s="107"/>
      <c r="F102" s="107"/>
      <c r="G102" s="107"/>
      <c r="H102" s="107"/>
      <c r="I102" s="107"/>
      <c r="J102" s="108">
        <f>J209</f>
        <v>0</v>
      </c>
      <c r="L102" s="105"/>
    </row>
    <row r="103" spans="1:31" s="104" customFormat="1" ht="19.899999999999999" customHeight="1">
      <c r="B103" s="105"/>
      <c r="D103" s="106" t="s">
        <v>110</v>
      </c>
      <c r="E103" s="107"/>
      <c r="F103" s="107"/>
      <c r="G103" s="107"/>
      <c r="H103" s="107"/>
      <c r="I103" s="107"/>
      <c r="J103" s="108">
        <f>J213</f>
        <v>0</v>
      </c>
      <c r="L103" s="105"/>
    </row>
    <row r="104" spans="1:31" s="99" customFormat="1" ht="24.95" customHeight="1">
      <c r="B104" s="100"/>
      <c r="D104" s="101" t="s">
        <v>111</v>
      </c>
      <c r="E104" s="102"/>
      <c r="F104" s="102"/>
      <c r="G104" s="102"/>
      <c r="H104" s="102"/>
      <c r="I104" s="102"/>
      <c r="J104" s="103">
        <f>J218</f>
        <v>0</v>
      </c>
      <c r="L104" s="100"/>
    </row>
    <row r="105" spans="1:31" s="104" customFormat="1" ht="19.899999999999999" customHeight="1">
      <c r="B105" s="105"/>
      <c r="D105" s="106" t="s">
        <v>112</v>
      </c>
      <c r="E105" s="107"/>
      <c r="F105" s="107"/>
      <c r="G105" s="107"/>
      <c r="H105" s="107"/>
      <c r="I105" s="107"/>
      <c r="J105" s="108">
        <f>J219</f>
        <v>0</v>
      </c>
      <c r="L105" s="105"/>
    </row>
    <row r="106" spans="1:31" s="104" customFormat="1" ht="19.899999999999999" customHeight="1">
      <c r="B106" s="105"/>
      <c r="D106" s="106" t="s">
        <v>113</v>
      </c>
      <c r="E106" s="107"/>
      <c r="F106" s="107"/>
      <c r="G106" s="107"/>
      <c r="H106" s="107"/>
      <c r="I106" s="107"/>
      <c r="J106" s="108">
        <f>J273</f>
        <v>0</v>
      </c>
      <c r="L106" s="105"/>
    </row>
    <row r="107" spans="1:31" s="99" customFormat="1" ht="24.95" customHeight="1">
      <c r="B107" s="100"/>
      <c r="D107" s="101" t="s">
        <v>114</v>
      </c>
      <c r="E107" s="102"/>
      <c r="F107" s="102"/>
      <c r="G107" s="102"/>
      <c r="H107" s="102"/>
      <c r="I107" s="102"/>
      <c r="J107" s="103">
        <f>J280</f>
        <v>0</v>
      </c>
      <c r="L107" s="100"/>
    </row>
    <row r="108" spans="1:31" s="104" customFormat="1" ht="19.899999999999999" customHeight="1">
      <c r="B108" s="105"/>
      <c r="D108" s="106" t="s">
        <v>115</v>
      </c>
      <c r="E108" s="107"/>
      <c r="F108" s="107"/>
      <c r="G108" s="107"/>
      <c r="H108" s="107"/>
      <c r="I108" s="107"/>
      <c r="J108" s="108">
        <f>J281</f>
        <v>0</v>
      </c>
      <c r="L108" s="105"/>
    </row>
    <row r="109" spans="1:31" s="17" customFormat="1" ht="21.75" customHeight="1">
      <c r="A109" s="13"/>
      <c r="B109" s="14"/>
      <c r="C109" s="13"/>
      <c r="D109" s="13"/>
      <c r="E109" s="13"/>
      <c r="F109" s="13"/>
      <c r="G109" s="13"/>
      <c r="H109" s="13"/>
      <c r="I109" s="13"/>
      <c r="J109" s="13"/>
      <c r="K109" s="13"/>
      <c r="L109" s="24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</row>
    <row r="110" spans="1:31" ht="6.95" customHeight="1">
      <c r="A110" s="13"/>
      <c r="B110" s="29"/>
      <c r="C110" s="30"/>
      <c r="D110" s="30"/>
      <c r="E110" s="30"/>
      <c r="F110" s="30"/>
      <c r="G110" s="30"/>
      <c r="H110" s="30"/>
      <c r="I110" s="30"/>
      <c r="J110" s="30"/>
      <c r="K110" s="30"/>
      <c r="L110" s="24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</row>
    <row r="114" spans="1:63" s="17" customFormat="1" ht="6.95" customHeight="1">
      <c r="A114" s="13"/>
      <c r="B114" s="31"/>
      <c r="C114" s="32"/>
      <c r="D114" s="32"/>
      <c r="E114" s="32"/>
      <c r="F114" s="32"/>
      <c r="G114" s="32"/>
      <c r="H114" s="32"/>
      <c r="I114" s="32"/>
      <c r="J114" s="32"/>
      <c r="K114" s="32"/>
      <c r="L114" s="24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</row>
    <row r="115" spans="1:63" ht="24.95" customHeight="1">
      <c r="A115" s="13"/>
      <c r="B115" s="14"/>
      <c r="C115" s="6" t="s">
        <v>116</v>
      </c>
      <c r="D115" s="13"/>
      <c r="E115" s="13"/>
      <c r="F115" s="13"/>
      <c r="G115" s="13"/>
      <c r="H115" s="13"/>
      <c r="I115" s="13"/>
      <c r="J115" s="13"/>
      <c r="K115" s="13"/>
      <c r="L115" s="24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</row>
    <row r="116" spans="1:63" ht="6.95" customHeight="1">
      <c r="A116" s="13"/>
      <c r="B116" s="14"/>
      <c r="C116" s="13"/>
      <c r="D116" s="13"/>
      <c r="E116" s="13"/>
      <c r="F116" s="13"/>
      <c r="G116" s="13"/>
      <c r="H116" s="13"/>
      <c r="I116" s="13"/>
      <c r="J116" s="13"/>
      <c r="K116" s="13"/>
      <c r="L116" s="24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</row>
    <row r="117" spans="1:63" ht="12" customHeight="1">
      <c r="A117" s="13"/>
      <c r="B117" s="14"/>
      <c r="C117" s="10" t="s">
        <v>13</v>
      </c>
      <c r="D117" s="13"/>
      <c r="E117" s="13"/>
      <c r="F117" s="13"/>
      <c r="G117" s="13"/>
      <c r="H117" s="13"/>
      <c r="I117" s="13"/>
      <c r="J117" s="13"/>
      <c r="K117" s="13"/>
      <c r="L117" s="24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</row>
    <row r="118" spans="1:63" ht="16.5" customHeight="1">
      <c r="A118" s="13"/>
      <c r="B118" s="14"/>
      <c r="C118" s="13"/>
      <c r="D118" s="13"/>
      <c r="E118" s="209" t="str">
        <f>E7</f>
        <v>Rekonstrukce Hrádku - hlavní budova - změna 2019/I</v>
      </c>
      <c r="F118" s="209"/>
      <c r="G118" s="209"/>
      <c r="H118" s="209"/>
      <c r="I118" s="13"/>
      <c r="J118" s="13"/>
      <c r="K118" s="13"/>
      <c r="L118" s="24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</row>
    <row r="119" spans="1:63" ht="12" customHeight="1">
      <c r="A119" s="13"/>
      <c r="B119" s="14"/>
      <c r="C119" s="10" t="s">
        <v>96</v>
      </c>
      <c r="D119" s="13"/>
      <c r="E119" s="13"/>
      <c r="F119" s="13"/>
      <c r="G119" s="13"/>
      <c r="H119" s="13"/>
      <c r="I119" s="13"/>
      <c r="J119" s="13"/>
      <c r="K119" s="13"/>
      <c r="L119" s="24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</row>
    <row r="120" spans="1:63" ht="16.5" customHeight="1">
      <c r="A120" s="13"/>
      <c r="B120" s="14"/>
      <c r="C120" s="13"/>
      <c r="D120" s="13"/>
      <c r="E120" s="199" t="str">
        <f>E9</f>
        <v>05 - SO07 - Domovní plynovod</v>
      </c>
      <c r="F120" s="199"/>
      <c r="G120" s="199"/>
      <c r="H120" s="199"/>
      <c r="I120" s="13"/>
      <c r="J120" s="13"/>
      <c r="K120" s="13"/>
      <c r="L120" s="24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</row>
    <row r="121" spans="1:63" ht="6.95" customHeight="1">
      <c r="A121" s="13"/>
      <c r="B121" s="14"/>
      <c r="C121" s="13"/>
      <c r="D121" s="13"/>
      <c r="E121" s="13"/>
      <c r="F121" s="13"/>
      <c r="G121" s="13"/>
      <c r="H121" s="13"/>
      <c r="I121" s="13"/>
      <c r="J121" s="13"/>
      <c r="K121" s="13"/>
      <c r="L121" s="24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</row>
    <row r="122" spans="1:63" ht="12" customHeight="1">
      <c r="A122" s="13"/>
      <c r="B122" s="14"/>
      <c r="C122" s="10" t="s">
        <v>19</v>
      </c>
      <c r="D122" s="13"/>
      <c r="E122" s="13"/>
      <c r="F122" s="11" t="str">
        <f>F12</f>
        <v>Varnsdorf č.p. 1726</v>
      </c>
      <c r="G122" s="13"/>
      <c r="H122" s="13"/>
      <c r="I122" s="10" t="s">
        <v>21</v>
      </c>
      <c r="J122" s="76" t="str">
        <f>IF(J12="","",J12)</f>
        <v>21. 1. 2020</v>
      </c>
      <c r="K122" s="13"/>
      <c r="L122" s="24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</row>
    <row r="123" spans="1:63" ht="6.95" customHeight="1">
      <c r="A123" s="13"/>
      <c r="B123" s="14"/>
      <c r="C123" s="13"/>
      <c r="D123" s="13"/>
      <c r="E123" s="13"/>
      <c r="F123" s="13"/>
      <c r="G123" s="13"/>
      <c r="H123" s="13"/>
      <c r="I123" s="13"/>
      <c r="J123" s="13"/>
      <c r="K123" s="13"/>
      <c r="L123" s="24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</row>
    <row r="124" spans="1:63" ht="15.2" customHeight="1">
      <c r="A124" s="13"/>
      <c r="B124" s="14"/>
      <c r="C124" s="10" t="s">
        <v>25</v>
      </c>
      <c r="D124" s="13"/>
      <c r="E124" s="13"/>
      <c r="F124" s="11" t="str">
        <f>E15</f>
        <v>Město Varnsdorf, Nám. E.Beneše 470</v>
      </c>
      <c r="G124" s="13"/>
      <c r="H124" s="13"/>
      <c r="I124" s="10" t="s">
        <v>31</v>
      </c>
      <c r="J124" s="95" t="str">
        <f>E21</f>
        <v/>
      </c>
      <c r="K124" s="13"/>
      <c r="L124" s="24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</row>
    <row r="125" spans="1:63" ht="15.2" customHeight="1">
      <c r="A125" s="13"/>
      <c r="B125" s="14"/>
      <c r="C125" s="10" t="s">
        <v>29</v>
      </c>
      <c r="D125" s="13"/>
      <c r="E125" s="13"/>
      <c r="F125" s="11" t="str">
        <f>IF(E18="","",E18)</f>
        <v/>
      </c>
      <c r="G125" s="13"/>
      <c r="H125" s="13"/>
      <c r="I125" s="10" t="s">
        <v>33</v>
      </c>
      <c r="J125" s="95" t="str">
        <f>E24</f>
        <v/>
      </c>
      <c r="K125" s="13"/>
      <c r="L125" s="24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</row>
    <row r="126" spans="1:63" ht="10.35" customHeight="1">
      <c r="A126" s="13"/>
      <c r="B126" s="14"/>
      <c r="C126" s="13"/>
      <c r="D126" s="13"/>
      <c r="E126" s="13"/>
      <c r="F126" s="13"/>
      <c r="G126" s="13"/>
      <c r="H126" s="13"/>
      <c r="I126" s="13"/>
      <c r="J126" s="13"/>
      <c r="K126" s="13"/>
      <c r="L126" s="24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</row>
    <row r="127" spans="1:63" s="115" customFormat="1" ht="29.25" customHeight="1">
      <c r="A127" s="109"/>
      <c r="B127" s="110"/>
      <c r="C127" s="111" t="s">
        <v>117</v>
      </c>
      <c r="D127" s="112" t="s">
        <v>60</v>
      </c>
      <c r="E127" s="112" t="s">
        <v>56</v>
      </c>
      <c r="F127" s="112" t="s">
        <v>57</v>
      </c>
      <c r="G127" s="112" t="s">
        <v>118</v>
      </c>
      <c r="H127" s="112" t="s">
        <v>119</v>
      </c>
      <c r="I127" s="112" t="s">
        <v>120</v>
      </c>
      <c r="J127" s="112" t="s">
        <v>101</v>
      </c>
      <c r="K127" s="113" t="s">
        <v>121</v>
      </c>
      <c r="L127" s="114"/>
      <c r="M127" s="45"/>
      <c r="N127" s="46" t="s">
        <v>39</v>
      </c>
      <c r="O127" s="46" t="s">
        <v>122</v>
      </c>
      <c r="P127" s="46" t="s">
        <v>123</v>
      </c>
      <c r="Q127" s="46" t="s">
        <v>124</v>
      </c>
      <c r="R127" s="46" t="s">
        <v>125</v>
      </c>
      <c r="S127" s="46" t="s">
        <v>126</v>
      </c>
      <c r="T127" s="47" t="s">
        <v>127</v>
      </c>
      <c r="U127" s="109"/>
      <c r="V127" s="109"/>
      <c r="W127" s="109"/>
      <c r="X127" s="109"/>
      <c r="Y127" s="109"/>
      <c r="Z127" s="109"/>
      <c r="AA127" s="109"/>
      <c r="AB127" s="109"/>
      <c r="AC127" s="109"/>
      <c r="AD127" s="109"/>
      <c r="AE127" s="109"/>
    </row>
    <row r="128" spans="1:63" s="17" customFormat="1" ht="22.9" customHeight="1">
      <c r="A128" s="13"/>
      <c r="B128" s="14"/>
      <c r="C128" s="53" t="s">
        <v>128</v>
      </c>
      <c r="D128" s="13"/>
      <c r="E128" s="13"/>
      <c r="F128" s="13"/>
      <c r="G128" s="13"/>
      <c r="H128" s="13"/>
      <c r="I128" s="13"/>
      <c r="J128" s="116">
        <f>BK128</f>
        <v>0</v>
      </c>
      <c r="K128" s="13"/>
      <c r="L128" s="14"/>
      <c r="M128" s="48"/>
      <c r="N128" s="39"/>
      <c r="O128" s="49"/>
      <c r="P128" s="117">
        <f>P129+P218+P280</f>
        <v>95.358934000000005</v>
      </c>
      <c r="Q128" s="49"/>
      <c r="R128" s="117">
        <f>R129+R218+R280</f>
        <v>0.37731000000000003</v>
      </c>
      <c r="S128" s="49"/>
      <c r="T128" s="118">
        <f>T129+T218+T280</f>
        <v>3.7076250000000002</v>
      </c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" t="s">
        <v>74</v>
      </c>
      <c r="AU128" s="2" t="s">
        <v>103</v>
      </c>
      <c r="BK128" s="119">
        <f>BK129+BK218+BK280</f>
        <v>0</v>
      </c>
    </row>
    <row r="129" spans="1:65" s="120" customFormat="1" ht="25.9" customHeight="1">
      <c r="B129" s="121"/>
      <c r="D129" s="122" t="s">
        <v>74</v>
      </c>
      <c r="E129" s="123" t="s">
        <v>129</v>
      </c>
      <c r="F129" s="123" t="s">
        <v>130</v>
      </c>
      <c r="J129" s="124">
        <f>BK129</f>
        <v>0</v>
      </c>
      <c r="L129" s="121"/>
      <c r="M129" s="125"/>
      <c r="N129" s="126"/>
      <c r="O129" s="126"/>
      <c r="P129" s="127">
        <f>P130+P181+P185+P189+P209+P213</f>
        <v>53.551880000000011</v>
      </c>
      <c r="Q129" s="126"/>
      <c r="R129" s="127">
        <f>R130+R181+R185+R189+R209+R213</f>
        <v>6.8250000000000005E-2</v>
      </c>
      <c r="S129" s="126"/>
      <c r="T129" s="128">
        <f>T130+T181+T185+T189+T209+T213</f>
        <v>3.7076250000000002</v>
      </c>
      <c r="AR129" s="122" t="s">
        <v>18</v>
      </c>
      <c r="AT129" s="129" t="s">
        <v>74</v>
      </c>
      <c r="AU129" s="129" t="s">
        <v>75</v>
      </c>
      <c r="AY129" s="122" t="s">
        <v>131</v>
      </c>
      <c r="BK129" s="130">
        <f>BK130+BK181+BK185+BK189+BK209+BK213</f>
        <v>0</v>
      </c>
    </row>
    <row r="130" spans="1:65" ht="22.9" customHeight="1">
      <c r="A130" s="120"/>
      <c r="B130" s="121"/>
      <c r="C130" s="120"/>
      <c r="D130" s="122" t="s">
        <v>74</v>
      </c>
      <c r="E130" s="131" t="s">
        <v>18</v>
      </c>
      <c r="F130" s="131" t="s">
        <v>132</v>
      </c>
      <c r="J130" s="132">
        <f>BK130</f>
        <v>0</v>
      </c>
      <c r="L130" s="121"/>
      <c r="M130" s="125"/>
      <c r="N130" s="126"/>
      <c r="O130" s="126"/>
      <c r="P130" s="127">
        <f>SUM(P131:P180)</f>
        <v>37.565694000000008</v>
      </c>
      <c r="Q130" s="126"/>
      <c r="R130" s="127">
        <f>SUM(R131:R180)</f>
        <v>0</v>
      </c>
      <c r="S130" s="126"/>
      <c r="T130" s="128">
        <f>SUM(T131:T180)</f>
        <v>2.4476249999999999</v>
      </c>
      <c r="AR130" s="122" t="s">
        <v>18</v>
      </c>
      <c r="AT130" s="129" t="s">
        <v>74</v>
      </c>
      <c r="AU130" s="129" t="s">
        <v>18</v>
      </c>
      <c r="AY130" s="122" t="s">
        <v>131</v>
      </c>
      <c r="BK130" s="130">
        <f>SUM(BK131:BK180)</f>
        <v>0</v>
      </c>
    </row>
    <row r="131" spans="1:65" s="17" customFormat="1" ht="21.75" customHeight="1">
      <c r="A131" s="13"/>
      <c r="B131" s="133"/>
      <c r="C131" s="134" t="s">
        <v>18</v>
      </c>
      <c r="D131" s="134" t="s">
        <v>133</v>
      </c>
      <c r="E131" s="135" t="s">
        <v>134</v>
      </c>
      <c r="F131" s="136" t="s">
        <v>135</v>
      </c>
      <c r="G131" s="137" t="s">
        <v>136</v>
      </c>
      <c r="H131" s="138">
        <v>0.9</v>
      </c>
      <c r="I131" s="139"/>
      <c r="J131" s="139">
        <f>ROUND(I131*H131,2)</f>
        <v>0</v>
      </c>
      <c r="K131" s="136" t="s">
        <v>137</v>
      </c>
      <c r="L131" s="14"/>
      <c r="M131" s="140"/>
      <c r="N131" s="141" t="s">
        <v>40</v>
      </c>
      <c r="O131" s="142">
        <v>0.20799999999999999</v>
      </c>
      <c r="P131" s="142">
        <f>O131*H131</f>
        <v>0.18720000000000001</v>
      </c>
      <c r="Q131" s="142">
        <v>0</v>
      </c>
      <c r="R131" s="142">
        <f>Q131*H131</f>
        <v>0</v>
      </c>
      <c r="S131" s="142">
        <v>0.255</v>
      </c>
      <c r="T131" s="143">
        <f>S131*H131</f>
        <v>0.22950000000000001</v>
      </c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R131" s="144" t="s">
        <v>138</v>
      </c>
      <c r="AT131" s="144" t="s">
        <v>133</v>
      </c>
      <c r="AU131" s="144" t="s">
        <v>84</v>
      </c>
      <c r="AY131" s="2" t="s">
        <v>131</v>
      </c>
      <c r="BE131" s="145">
        <f>IF(N131="základní",J131,0)</f>
        <v>0</v>
      </c>
      <c r="BF131" s="145">
        <f>IF(N131="snížená",J131,0)</f>
        <v>0</v>
      </c>
      <c r="BG131" s="145">
        <f>IF(N131="zákl. přenesená",J131,0)</f>
        <v>0</v>
      </c>
      <c r="BH131" s="145">
        <f>IF(N131="sníž. přenesená",J131,0)</f>
        <v>0</v>
      </c>
      <c r="BI131" s="145">
        <f>IF(N131="nulová",J131,0)</f>
        <v>0</v>
      </c>
      <c r="BJ131" s="2" t="s">
        <v>18</v>
      </c>
      <c r="BK131" s="145">
        <f>ROUND(I131*H131,2)</f>
        <v>0</v>
      </c>
      <c r="BL131" s="2" t="s">
        <v>138</v>
      </c>
      <c r="BM131" s="144" t="s">
        <v>139</v>
      </c>
    </row>
    <row r="132" spans="1:65" ht="36">
      <c r="A132" s="13"/>
      <c r="B132" s="14"/>
      <c r="C132" s="13"/>
      <c r="D132" s="146" t="s">
        <v>140</v>
      </c>
      <c r="E132" s="13"/>
      <c r="F132" s="147" t="s">
        <v>141</v>
      </c>
      <c r="G132" s="13"/>
      <c r="H132" s="13"/>
      <c r="I132" s="13"/>
      <c r="J132" s="13"/>
      <c r="K132" s="13"/>
      <c r="L132" s="14"/>
      <c r="M132" s="148"/>
      <c r="N132" s="149"/>
      <c r="O132" s="41"/>
      <c r="P132" s="41"/>
      <c r="Q132" s="41"/>
      <c r="R132" s="41"/>
      <c r="S132" s="41"/>
      <c r="T132" s="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" t="s">
        <v>140</v>
      </c>
      <c r="AU132" s="2" t="s">
        <v>84</v>
      </c>
    </row>
    <row r="133" spans="1:65" s="150" customFormat="1">
      <c r="B133" s="151"/>
      <c r="D133" s="146" t="s">
        <v>142</v>
      </c>
      <c r="E133" s="152"/>
      <c r="F133" s="153" t="s">
        <v>143</v>
      </c>
      <c r="H133" s="154">
        <v>0.9</v>
      </c>
      <c r="L133" s="151"/>
      <c r="M133" s="155"/>
      <c r="N133" s="156"/>
      <c r="O133" s="156"/>
      <c r="P133" s="156"/>
      <c r="Q133" s="156"/>
      <c r="R133" s="156"/>
      <c r="S133" s="156"/>
      <c r="T133" s="157"/>
      <c r="AT133" s="152" t="s">
        <v>142</v>
      </c>
      <c r="AU133" s="152" t="s">
        <v>84</v>
      </c>
      <c r="AV133" s="150" t="s">
        <v>84</v>
      </c>
      <c r="AW133" s="150" t="s">
        <v>32</v>
      </c>
      <c r="AX133" s="150" t="s">
        <v>18</v>
      </c>
      <c r="AY133" s="152" t="s">
        <v>131</v>
      </c>
    </row>
    <row r="134" spans="1:65" s="17" customFormat="1" ht="21.75" customHeight="1">
      <c r="A134" s="13"/>
      <c r="B134" s="133"/>
      <c r="C134" s="134" t="s">
        <v>84</v>
      </c>
      <c r="D134" s="134" t="s">
        <v>133</v>
      </c>
      <c r="E134" s="135" t="s">
        <v>144</v>
      </c>
      <c r="F134" s="136" t="s">
        <v>145</v>
      </c>
      <c r="G134" s="137" t="s">
        <v>136</v>
      </c>
      <c r="H134" s="138">
        <v>6.8250000000000002</v>
      </c>
      <c r="I134" s="139"/>
      <c r="J134" s="139">
        <f>ROUND(I134*H134,2)</f>
        <v>0</v>
      </c>
      <c r="K134" s="136" t="s">
        <v>137</v>
      </c>
      <c r="L134" s="14"/>
      <c r="M134" s="140"/>
      <c r="N134" s="141" t="s">
        <v>40</v>
      </c>
      <c r="O134" s="142">
        <v>1.35</v>
      </c>
      <c r="P134" s="142">
        <f>O134*H134</f>
        <v>9.213750000000001</v>
      </c>
      <c r="Q134" s="142">
        <v>0</v>
      </c>
      <c r="R134" s="142">
        <f>Q134*H134</f>
        <v>0</v>
      </c>
      <c r="S134" s="142">
        <v>0.32500000000000001</v>
      </c>
      <c r="T134" s="143">
        <f>S134*H134</f>
        <v>2.2181250000000001</v>
      </c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R134" s="144" t="s">
        <v>138</v>
      </c>
      <c r="AT134" s="144" t="s">
        <v>133</v>
      </c>
      <c r="AU134" s="144" t="s">
        <v>84</v>
      </c>
      <c r="AY134" s="2" t="s">
        <v>131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2" t="s">
        <v>18</v>
      </c>
      <c r="BK134" s="145">
        <f>ROUND(I134*H134,2)</f>
        <v>0</v>
      </c>
      <c r="BL134" s="2" t="s">
        <v>138</v>
      </c>
      <c r="BM134" s="144" t="s">
        <v>146</v>
      </c>
    </row>
    <row r="135" spans="1:65" ht="27">
      <c r="A135" s="13"/>
      <c r="B135" s="14"/>
      <c r="C135" s="13"/>
      <c r="D135" s="146" t="s">
        <v>140</v>
      </c>
      <c r="E135" s="13"/>
      <c r="F135" s="147" t="s">
        <v>147</v>
      </c>
      <c r="G135" s="13"/>
      <c r="H135" s="13"/>
      <c r="I135" s="13"/>
      <c r="J135" s="13"/>
      <c r="K135" s="13"/>
      <c r="L135" s="14"/>
      <c r="M135" s="148"/>
      <c r="N135" s="149"/>
      <c r="O135" s="41"/>
      <c r="P135" s="41"/>
      <c r="Q135" s="41"/>
      <c r="R135" s="41"/>
      <c r="S135" s="41"/>
      <c r="T135" s="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" t="s">
        <v>140</v>
      </c>
      <c r="AU135" s="2" t="s">
        <v>84</v>
      </c>
    </row>
    <row r="136" spans="1:65" s="150" customFormat="1">
      <c r="B136" s="151"/>
      <c r="D136" s="146" t="s">
        <v>142</v>
      </c>
      <c r="E136" s="152"/>
      <c r="F136" s="153" t="s">
        <v>148</v>
      </c>
      <c r="H136" s="154">
        <v>6</v>
      </c>
      <c r="L136" s="151"/>
      <c r="M136" s="155"/>
      <c r="N136" s="156"/>
      <c r="O136" s="156"/>
      <c r="P136" s="156"/>
      <c r="Q136" s="156"/>
      <c r="R136" s="156"/>
      <c r="S136" s="156"/>
      <c r="T136" s="157"/>
      <c r="AT136" s="152" t="s">
        <v>142</v>
      </c>
      <c r="AU136" s="152" t="s">
        <v>84</v>
      </c>
      <c r="AV136" s="150" t="s">
        <v>84</v>
      </c>
      <c r="AW136" s="150" t="s">
        <v>32</v>
      </c>
      <c r="AX136" s="150" t="s">
        <v>75</v>
      </c>
      <c r="AY136" s="152" t="s">
        <v>131</v>
      </c>
    </row>
    <row r="137" spans="1:65" s="150" customFormat="1">
      <c r="B137" s="151"/>
      <c r="D137" s="146" t="s">
        <v>142</v>
      </c>
      <c r="E137" s="152"/>
      <c r="F137" s="153" t="s">
        <v>149</v>
      </c>
      <c r="H137" s="154">
        <v>0.82499999999999996</v>
      </c>
      <c r="L137" s="151"/>
      <c r="M137" s="155"/>
      <c r="N137" s="156"/>
      <c r="O137" s="156"/>
      <c r="P137" s="156"/>
      <c r="Q137" s="156"/>
      <c r="R137" s="156"/>
      <c r="S137" s="156"/>
      <c r="T137" s="157"/>
      <c r="AT137" s="152" t="s">
        <v>142</v>
      </c>
      <c r="AU137" s="152" t="s">
        <v>84</v>
      </c>
      <c r="AV137" s="150" t="s">
        <v>84</v>
      </c>
      <c r="AW137" s="150" t="s">
        <v>32</v>
      </c>
      <c r="AX137" s="150" t="s">
        <v>75</v>
      </c>
      <c r="AY137" s="152" t="s">
        <v>131</v>
      </c>
    </row>
    <row r="138" spans="1:65" s="158" customFormat="1">
      <c r="B138" s="159"/>
      <c r="D138" s="146" t="s">
        <v>142</v>
      </c>
      <c r="E138" s="160"/>
      <c r="F138" s="161" t="s">
        <v>150</v>
      </c>
      <c r="H138" s="162">
        <v>6.8250000000000002</v>
      </c>
      <c r="L138" s="159"/>
      <c r="M138" s="163"/>
      <c r="N138" s="164"/>
      <c r="O138" s="164"/>
      <c r="P138" s="164"/>
      <c r="Q138" s="164"/>
      <c r="R138" s="164"/>
      <c r="S138" s="164"/>
      <c r="T138" s="165"/>
      <c r="AT138" s="160" t="s">
        <v>142</v>
      </c>
      <c r="AU138" s="160" t="s">
        <v>84</v>
      </c>
      <c r="AV138" s="158" t="s">
        <v>138</v>
      </c>
      <c r="AW138" s="158" t="s">
        <v>32</v>
      </c>
      <c r="AX138" s="158" t="s">
        <v>18</v>
      </c>
      <c r="AY138" s="160" t="s">
        <v>131</v>
      </c>
    </row>
    <row r="139" spans="1:65" s="17" customFormat="1" ht="21.75" customHeight="1">
      <c r="A139" s="13"/>
      <c r="B139" s="133"/>
      <c r="C139" s="134" t="s">
        <v>151</v>
      </c>
      <c r="D139" s="134" t="s">
        <v>133</v>
      </c>
      <c r="E139" s="135" t="s">
        <v>152</v>
      </c>
      <c r="F139" s="136" t="s">
        <v>153</v>
      </c>
      <c r="G139" s="137" t="s">
        <v>154</v>
      </c>
      <c r="H139" s="138">
        <v>0.504</v>
      </c>
      <c r="I139" s="139"/>
      <c r="J139" s="139">
        <f>ROUND(I139*H139,2)</f>
        <v>0</v>
      </c>
      <c r="K139" s="136" t="s">
        <v>137</v>
      </c>
      <c r="L139" s="14"/>
      <c r="M139" s="140"/>
      <c r="N139" s="141" t="s">
        <v>40</v>
      </c>
      <c r="O139" s="142">
        <v>5.8109999999999999</v>
      </c>
      <c r="P139" s="142">
        <f>O139*H139</f>
        <v>2.928744</v>
      </c>
      <c r="Q139" s="142">
        <v>0</v>
      </c>
      <c r="R139" s="142">
        <f>Q139*H139</f>
        <v>0</v>
      </c>
      <c r="S139" s="142">
        <v>0</v>
      </c>
      <c r="T139" s="143">
        <f>S139*H139</f>
        <v>0</v>
      </c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R139" s="144" t="s">
        <v>138</v>
      </c>
      <c r="AT139" s="144" t="s">
        <v>133</v>
      </c>
      <c r="AU139" s="144" t="s">
        <v>84</v>
      </c>
      <c r="AY139" s="2" t="s">
        <v>131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2" t="s">
        <v>18</v>
      </c>
      <c r="BK139" s="145">
        <f>ROUND(I139*H139,2)</f>
        <v>0</v>
      </c>
      <c r="BL139" s="2" t="s">
        <v>138</v>
      </c>
      <c r="BM139" s="144" t="s">
        <v>155</v>
      </c>
    </row>
    <row r="140" spans="1:65" ht="36">
      <c r="A140" s="13"/>
      <c r="B140" s="14"/>
      <c r="C140" s="13"/>
      <c r="D140" s="146" t="s">
        <v>140</v>
      </c>
      <c r="E140" s="13"/>
      <c r="F140" s="147" t="s">
        <v>156</v>
      </c>
      <c r="G140" s="13"/>
      <c r="H140" s="13"/>
      <c r="I140" s="13"/>
      <c r="J140" s="13"/>
      <c r="K140" s="13"/>
      <c r="L140" s="14"/>
      <c r="M140" s="148"/>
      <c r="N140" s="149"/>
      <c r="O140" s="41"/>
      <c r="P140" s="41"/>
      <c r="Q140" s="41"/>
      <c r="R140" s="41"/>
      <c r="S140" s="41"/>
      <c r="T140" s="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" t="s">
        <v>140</v>
      </c>
      <c r="AU140" s="2" t="s">
        <v>84</v>
      </c>
    </row>
    <row r="141" spans="1:65" s="150" customFormat="1">
      <c r="B141" s="151"/>
      <c r="D141" s="146" t="s">
        <v>142</v>
      </c>
      <c r="E141" s="152"/>
      <c r="F141" s="153" t="s">
        <v>157</v>
      </c>
      <c r="H141" s="154">
        <v>0.504</v>
      </c>
      <c r="L141" s="151"/>
      <c r="M141" s="155"/>
      <c r="N141" s="156"/>
      <c r="O141" s="156"/>
      <c r="P141" s="156"/>
      <c r="Q141" s="156"/>
      <c r="R141" s="156"/>
      <c r="S141" s="156"/>
      <c r="T141" s="157"/>
      <c r="AT141" s="152" t="s">
        <v>142</v>
      </c>
      <c r="AU141" s="152" t="s">
        <v>84</v>
      </c>
      <c r="AV141" s="150" t="s">
        <v>84</v>
      </c>
      <c r="AW141" s="150" t="s">
        <v>32</v>
      </c>
      <c r="AX141" s="150" t="s">
        <v>18</v>
      </c>
      <c r="AY141" s="152" t="s">
        <v>131</v>
      </c>
    </row>
    <row r="142" spans="1:65" s="17" customFormat="1" ht="21.75" customHeight="1">
      <c r="A142" s="13"/>
      <c r="B142" s="133"/>
      <c r="C142" s="134" t="s">
        <v>138</v>
      </c>
      <c r="D142" s="134" t="s">
        <v>133</v>
      </c>
      <c r="E142" s="135" t="s">
        <v>158</v>
      </c>
      <c r="F142" s="136" t="s">
        <v>159</v>
      </c>
      <c r="G142" s="137" t="s">
        <v>154</v>
      </c>
      <c r="H142" s="138">
        <v>14.4</v>
      </c>
      <c r="I142" s="139"/>
      <c r="J142" s="139">
        <f>ROUND(I142*H142,2)</f>
        <v>0</v>
      </c>
      <c r="K142" s="136" t="s">
        <v>137</v>
      </c>
      <c r="L142" s="14"/>
      <c r="M142" s="140"/>
      <c r="N142" s="141" t="s">
        <v>40</v>
      </c>
      <c r="O142" s="142">
        <v>1.1220000000000001</v>
      </c>
      <c r="P142" s="142">
        <f>O142*H142</f>
        <v>16.1568</v>
      </c>
      <c r="Q142" s="142">
        <v>0</v>
      </c>
      <c r="R142" s="142">
        <f>Q142*H142</f>
        <v>0</v>
      </c>
      <c r="S142" s="142">
        <v>0</v>
      </c>
      <c r="T142" s="143">
        <f>S142*H142</f>
        <v>0</v>
      </c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R142" s="144" t="s">
        <v>138</v>
      </c>
      <c r="AT142" s="144" t="s">
        <v>133</v>
      </c>
      <c r="AU142" s="144" t="s">
        <v>84</v>
      </c>
      <c r="AY142" s="2" t="s">
        <v>131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2" t="s">
        <v>18</v>
      </c>
      <c r="BK142" s="145">
        <f>ROUND(I142*H142,2)</f>
        <v>0</v>
      </c>
      <c r="BL142" s="2" t="s">
        <v>138</v>
      </c>
      <c r="BM142" s="144" t="s">
        <v>160</v>
      </c>
    </row>
    <row r="143" spans="1:65" ht="27">
      <c r="A143" s="13"/>
      <c r="B143" s="14"/>
      <c r="C143" s="13"/>
      <c r="D143" s="146" t="s">
        <v>140</v>
      </c>
      <c r="E143" s="13"/>
      <c r="F143" s="147" t="s">
        <v>161</v>
      </c>
      <c r="G143" s="13"/>
      <c r="H143" s="13"/>
      <c r="I143" s="13"/>
      <c r="J143" s="13"/>
      <c r="K143" s="13"/>
      <c r="L143" s="14"/>
      <c r="M143" s="148"/>
      <c r="N143" s="149"/>
      <c r="O143" s="41"/>
      <c r="P143" s="41"/>
      <c r="Q143" s="41"/>
      <c r="R143" s="41"/>
      <c r="S143" s="41"/>
      <c r="T143" s="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" t="s">
        <v>140</v>
      </c>
      <c r="AU143" s="2" t="s">
        <v>84</v>
      </c>
    </row>
    <row r="144" spans="1:65" s="150" customFormat="1">
      <c r="B144" s="151"/>
      <c r="D144" s="146" t="s">
        <v>142</v>
      </c>
      <c r="E144" s="152" t="s">
        <v>85</v>
      </c>
      <c r="F144" s="153" t="s">
        <v>162</v>
      </c>
      <c r="H144" s="154">
        <v>14.4</v>
      </c>
      <c r="L144" s="151"/>
      <c r="M144" s="155"/>
      <c r="N144" s="156"/>
      <c r="O144" s="156"/>
      <c r="P144" s="156"/>
      <c r="Q144" s="156"/>
      <c r="R144" s="156"/>
      <c r="S144" s="156"/>
      <c r="T144" s="157"/>
      <c r="AT144" s="152" t="s">
        <v>142</v>
      </c>
      <c r="AU144" s="152" t="s">
        <v>84</v>
      </c>
      <c r="AV144" s="150" t="s">
        <v>84</v>
      </c>
      <c r="AW144" s="150" t="s">
        <v>32</v>
      </c>
      <c r="AX144" s="150" t="s">
        <v>18</v>
      </c>
      <c r="AY144" s="152" t="s">
        <v>131</v>
      </c>
    </row>
    <row r="145" spans="1:65" s="17" customFormat="1" ht="21.75" customHeight="1">
      <c r="A145" s="13"/>
      <c r="B145" s="133"/>
      <c r="C145" s="134" t="s">
        <v>163</v>
      </c>
      <c r="D145" s="134" t="s">
        <v>133</v>
      </c>
      <c r="E145" s="135" t="s">
        <v>164</v>
      </c>
      <c r="F145" s="136" t="s">
        <v>165</v>
      </c>
      <c r="G145" s="137" t="s">
        <v>154</v>
      </c>
      <c r="H145" s="138">
        <v>10.8</v>
      </c>
      <c r="I145" s="139"/>
      <c r="J145" s="139">
        <f>ROUND(I145*H145,2)</f>
        <v>0</v>
      </c>
      <c r="K145" s="136" t="s">
        <v>137</v>
      </c>
      <c r="L145" s="14"/>
      <c r="M145" s="140"/>
      <c r="N145" s="141" t="s">
        <v>40</v>
      </c>
      <c r="O145" s="142">
        <v>4.3999999999999997E-2</v>
      </c>
      <c r="P145" s="142">
        <f>O145*H145</f>
        <v>0.47520000000000001</v>
      </c>
      <c r="Q145" s="142">
        <v>0</v>
      </c>
      <c r="R145" s="142">
        <f>Q145*H145</f>
        <v>0</v>
      </c>
      <c r="S145" s="142">
        <v>0</v>
      </c>
      <c r="T145" s="143">
        <f>S145*H145</f>
        <v>0</v>
      </c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R145" s="144" t="s">
        <v>138</v>
      </c>
      <c r="AT145" s="144" t="s">
        <v>133</v>
      </c>
      <c r="AU145" s="144" t="s">
        <v>84</v>
      </c>
      <c r="AY145" s="2" t="s">
        <v>131</v>
      </c>
      <c r="BE145" s="145">
        <f>IF(N145="základní",J145,0)</f>
        <v>0</v>
      </c>
      <c r="BF145" s="145">
        <f>IF(N145="snížená",J145,0)</f>
        <v>0</v>
      </c>
      <c r="BG145" s="145">
        <f>IF(N145="zákl. přenesená",J145,0)</f>
        <v>0</v>
      </c>
      <c r="BH145" s="145">
        <f>IF(N145="sníž. přenesená",J145,0)</f>
        <v>0</v>
      </c>
      <c r="BI145" s="145">
        <f>IF(N145="nulová",J145,0)</f>
        <v>0</v>
      </c>
      <c r="BJ145" s="2" t="s">
        <v>18</v>
      </c>
      <c r="BK145" s="145">
        <f>ROUND(I145*H145,2)</f>
        <v>0</v>
      </c>
      <c r="BL145" s="2" t="s">
        <v>138</v>
      </c>
      <c r="BM145" s="144" t="s">
        <v>166</v>
      </c>
    </row>
    <row r="146" spans="1:65" ht="36">
      <c r="A146" s="13"/>
      <c r="B146" s="14"/>
      <c r="C146" s="13"/>
      <c r="D146" s="146" t="s">
        <v>140</v>
      </c>
      <c r="E146" s="13"/>
      <c r="F146" s="147" t="s">
        <v>167</v>
      </c>
      <c r="G146" s="13"/>
      <c r="H146" s="13"/>
      <c r="I146" s="13"/>
      <c r="J146" s="13"/>
      <c r="K146" s="13"/>
      <c r="L146" s="14"/>
      <c r="M146" s="148"/>
      <c r="N146" s="149"/>
      <c r="O146" s="41"/>
      <c r="P146" s="41"/>
      <c r="Q146" s="41"/>
      <c r="R146" s="41"/>
      <c r="S146" s="41"/>
      <c r="T146" s="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" t="s">
        <v>140</v>
      </c>
      <c r="AU146" s="2" t="s">
        <v>84</v>
      </c>
    </row>
    <row r="147" spans="1:65" s="166" customFormat="1">
      <c r="B147" s="167"/>
      <c r="D147" s="146" t="s">
        <v>142</v>
      </c>
      <c r="E147" s="168"/>
      <c r="F147" s="169" t="s">
        <v>168</v>
      </c>
      <c r="H147" s="168"/>
      <c r="L147" s="167"/>
      <c r="M147" s="170"/>
      <c r="N147" s="171"/>
      <c r="O147" s="171"/>
      <c r="P147" s="171"/>
      <c r="Q147" s="171"/>
      <c r="R147" s="171"/>
      <c r="S147" s="171"/>
      <c r="T147" s="172"/>
      <c r="AT147" s="168" t="s">
        <v>142</v>
      </c>
      <c r="AU147" s="168" t="s">
        <v>84</v>
      </c>
      <c r="AV147" s="166" t="s">
        <v>18</v>
      </c>
      <c r="AW147" s="166" t="s">
        <v>32</v>
      </c>
      <c r="AX147" s="166" t="s">
        <v>75</v>
      </c>
      <c r="AY147" s="168" t="s">
        <v>131</v>
      </c>
    </row>
    <row r="148" spans="1:65" s="150" customFormat="1">
      <c r="B148" s="151"/>
      <c r="D148" s="146" t="s">
        <v>142</v>
      </c>
      <c r="E148" s="152"/>
      <c r="F148" s="153" t="s">
        <v>92</v>
      </c>
      <c r="H148" s="154">
        <v>5.4</v>
      </c>
      <c r="L148" s="151"/>
      <c r="M148" s="155"/>
      <c r="N148" s="156"/>
      <c r="O148" s="156"/>
      <c r="P148" s="156"/>
      <c r="Q148" s="156"/>
      <c r="R148" s="156"/>
      <c r="S148" s="156"/>
      <c r="T148" s="157"/>
      <c r="AT148" s="152" t="s">
        <v>142</v>
      </c>
      <c r="AU148" s="152" t="s">
        <v>84</v>
      </c>
      <c r="AV148" s="150" t="s">
        <v>84</v>
      </c>
      <c r="AW148" s="150" t="s">
        <v>32</v>
      </c>
      <c r="AX148" s="150" t="s">
        <v>75</v>
      </c>
      <c r="AY148" s="152" t="s">
        <v>131</v>
      </c>
    </row>
    <row r="149" spans="1:65" s="166" customFormat="1">
      <c r="B149" s="167"/>
      <c r="D149" s="146" t="s">
        <v>142</v>
      </c>
      <c r="E149" s="168"/>
      <c r="F149" s="169" t="s">
        <v>169</v>
      </c>
      <c r="H149" s="168"/>
      <c r="L149" s="167"/>
      <c r="M149" s="170"/>
      <c r="N149" s="171"/>
      <c r="O149" s="171"/>
      <c r="P149" s="171"/>
      <c r="Q149" s="171"/>
      <c r="R149" s="171"/>
      <c r="S149" s="171"/>
      <c r="T149" s="172"/>
      <c r="AT149" s="168" t="s">
        <v>142</v>
      </c>
      <c r="AU149" s="168" t="s">
        <v>84</v>
      </c>
      <c r="AV149" s="166" t="s">
        <v>18</v>
      </c>
      <c r="AW149" s="166" t="s">
        <v>32</v>
      </c>
      <c r="AX149" s="166" t="s">
        <v>75</v>
      </c>
      <c r="AY149" s="168" t="s">
        <v>131</v>
      </c>
    </row>
    <row r="150" spans="1:65" s="150" customFormat="1">
      <c r="B150" s="151"/>
      <c r="D150" s="146" t="s">
        <v>142</v>
      </c>
      <c r="E150" s="152"/>
      <c r="F150" s="153" t="s">
        <v>92</v>
      </c>
      <c r="H150" s="154">
        <v>5.4</v>
      </c>
      <c r="L150" s="151"/>
      <c r="M150" s="155"/>
      <c r="N150" s="156"/>
      <c r="O150" s="156"/>
      <c r="P150" s="156"/>
      <c r="Q150" s="156"/>
      <c r="R150" s="156"/>
      <c r="S150" s="156"/>
      <c r="T150" s="157"/>
      <c r="AT150" s="152" t="s">
        <v>142</v>
      </c>
      <c r="AU150" s="152" t="s">
        <v>84</v>
      </c>
      <c r="AV150" s="150" t="s">
        <v>84</v>
      </c>
      <c r="AW150" s="150" t="s">
        <v>32</v>
      </c>
      <c r="AX150" s="150" t="s">
        <v>75</v>
      </c>
      <c r="AY150" s="152" t="s">
        <v>131</v>
      </c>
    </row>
    <row r="151" spans="1:65" s="158" customFormat="1">
      <c r="B151" s="159"/>
      <c r="D151" s="146" t="s">
        <v>142</v>
      </c>
      <c r="E151" s="160"/>
      <c r="F151" s="161" t="s">
        <v>150</v>
      </c>
      <c r="H151" s="162">
        <v>10.8</v>
      </c>
      <c r="L151" s="159"/>
      <c r="M151" s="163"/>
      <c r="N151" s="164"/>
      <c r="O151" s="164"/>
      <c r="P151" s="164"/>
      <c r="Q151" s="164"/>
      <c r="R151" s="164"/>
      <c r="S151" s="164"/>
      <c r="T151" s="165"/>
      <c r="AT151" s="160" t="s">
        <v>142</v>
      </c>
      <c r="AU151" s="160" t="s">
        <v>84</v>
      </c>
      <c r="AV151" s="158" t="s">
        <v>138</v>
      </c>
      <c r="AW151" s="158" t="s">
        <v>32</v>
      </c>
      <c r="AX151" s="158" t="s">
        <v>18</v>
      </c>
      <c r="AY151" s="160" t="s">
        <v>131</v>
      </c>
    </row>
    <row r="152" spans="1:65" s="17" customFormat="1" ht="24">
      <c r="A152" s="13"/>
      <c r="B152" s="133"/>
      <c r="C152" s="134" t="s">
        <v>170</v>
      </c>
      <c r="D152" s="134" t="s">
        <v>133</v>
      </c>
      <c r="E152" s="135" t="s">
        <v>171</v>
      </c>
      <c r="F152" s="136" t="s">
        <v>172</v>
      </c>
      <c r="G152" s="137" t="s">
        <v>154</v>
      </c>
      <c r="H152" s="138">
        <v>9</v>
      </c>
      <c r="I152" s="139"/>
      <c r="J152" s="139">
        <f>ROUND(I152*H152,2)</f>
        <v>0</v>
      </c>
      <c r="K152" s="136" t="s">
        <v>137</v>
      </c>
      <c r="L152" s="14"/>
      <c r="M152" s="140"/>
      <c r="N152" s="141" t="s">
        <v>40</v>
      </c>
      <c r="O152" s="142">
        <v>8.6999999999999994E-2</v>
      </c>
      <c r="P152" s="142">
        <f>O152*H152</f>
        <v>0.78299999999999992</v>
      </c>
      <c r="Q152" s="142">
        <v>0</v>
      </c>
      <c r="R152" s="142">
        <f>Q152*H152</f>
        <v>0</v>
      </c>
      <c r="S152" s="142">
        <v>0</v>
      </c>
      <c r="T152" s="143">
        <f>S152*H152</f>
        <v>0</v>
      </c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R152" s="144" t="s">
        <v>138</v>
      </c>
      <c r="AT152" s="144" t="s">
        <v>133</v>
      </c>
      <c r="AU152" s="144" t="s">
        <v>84</v>
      </c>
      <c r="AY152" s="2" t="s">
        <v>131</v>
      </c>
      <c r="BE152" s="145">
        <f>IF(N152="základní",J152,0)</f>
        <v>0</v>
      </c>
      <c r="BF152" s="145">
        <f>IF(N152="snížená",J152,0)</f>
        <v>0</v>
      </c>
      <c r="BG152" s="145">
        <f>IF(N152="zákl. přenesená",J152,0)</f>
        <v>0</v>
      </c>
      <c r="BH152" s="145">
        <f>IF(N152="sníž. přenesená",J152,0)</f>
        <v>0</v>
      </c>
      <c r="BI152" s="145">
        <f>IF(N152="nulová",J152,0)</f>
        <v>0</v>
      </c>
      <c r="BJ152" s="2" t="s">
        <v>18</v>
      </c>
      <c r="BK152" s="145">
        <f>ROUND(I152*H152,2)</f>
        <v>0</v>
      </c>
      <c r="BL152" s="2" t="s">
        <v>138</v>
      </c>
      <c r="BM152" s="144" t="s">
        <v>173</v>
      </c>
    </row>
    <row r="153" spans="1:65" ht="36">
      <c r="A153" s="13"/>
      <c r="B153" s="14"/>
      <c r="C153" s="13"/>
      <c r="D153" s="146" t="s">
        <v>140</v>
      </c>
      <c r="E153" s="13"/>
      <c r="F153" s="147" t="s">
        <v>174</v>
      </c>
      <c r="G153" s="13"/>
      <c r="H153" s="13"/>
      <c r="I153" s="13"/>
      <c r="J153" s="13"/>
      <c r="K153" s="13"/>
      <c r="L153" s="14"/>
      <c r="M153" s="148"/>
      <c r="N153" s="149"/>
      <c r="O153" s="41"/>
      <c r="P153" s="41"/>
      <c r="Q153" s="41"/>
      <c r="R153" s="41"/>
      <c r="S153" s="41"/>
      <c r="T153" s="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" t="s">
        <v>140</v>
      </c>
      <c r="AU153" s="2" t="s">
        <v>84</v>
      </c>
    </row>
    <row r="154" spans="1:65" s="166" customFormat="1">
      <c r="B154" s="167"/>
      <c r="D154" s="146" t="s">
        <v>142</v>
      </c>
      <c r="E154" s="168"/>
      <c r="F154" s="169" t="s">
        <v>175</v>
      </c>
      <c r="H154" s="168"/>
      <c r="L154" s="167"/>
      <c r="M154" s="170"/>
      <c r="N154" s="171"/>
      <c r="O154" s="171"/>
      <c r="P154" s="171"/>
      <c r="Q154" s="171"/>
      <c r="R154" s="171"/>
      <c r="S154" s="171"/>
      <c r="T154" s="172"/>
      <c r="AT154" s="168" t="s">
        <v>142</v>
      </c>
      <c r="AU154" s="168" t="s">
        <v>84</v>
      </c>
      <c r="AV154" s="166" t="s">
        <v>18</v>
      </c>
      <c r="AW154" s="166" t="s">
        <v>32</v>
      </c>
      <c r="AX154" s="166" t="s">
        <v>75</v>
      </c>
      <c r="AY154" s="168" t="s">
        <v>131</v>
      </c>
    </row>
    <row r="155" spans="1:65" s="150" customFormat="1">
      <c r="B155" s="151"/>
      <c r="D155" s="146" t="s">
        <v>142</v>
      </c>
      <c r="E155" s="152" t="s">
        <v>94</v>
      </c>
      <c r="F155" s="153" t="s">
        <v>176</v>
      </c>
      <c r="H155" s="154">
        <v>9</v>
      </c>
      <c r="L155" s="151"/>
      <c r="M155" s="155"/>
      <c r="N155" s="156"/>
      <c r="O155" s="156"/>
      <c r="P155" s="156"/>
      <c r="Q155" s="156"/>
      <c r="R155" s="156"/>
      <c r="S155" s="156"/>
      <c r="T155" s="157"/>
      <c r="AT155" s="152" t="s">
        <v>142</v>
      </c>
      <c r="AU155" s="152" t="s">
        <v>84</v>
      </c>
      <c r="AV155" s="150" t="s">
        <v>84</v>
      </c>
      <c r="AW155" s="150" t="s">
        <v>32</v>
      </c>
      <c r="AX155" s="150" t="s">
        <v>18</v>
      </c>
      <c r="AY155" s="152" t="s">
        <v>131</v>
      </c>
    </row>
    <row r="156" spans="1:65" s="17" customFormat="1" ht="21.75" customHeight="1">
      <c r="A156" s="13"/>
      <c r="B156" s="133"/>
      <c r="C156" s="134" t="s">
        <v>177</v>
      </c>
      <c r="D156" s="134" t="s">
        <v>133</v>
      </c>
      <c r="E156" s="135" t="s">
        <v>178</v>
      </c>
      <c r="F156" s="136" t="s">
        <v>179</v>
      </c>
      <c r="G156" s="137" t="s">
        <v>154</v>
      </c>
      <c r="H156" s="138">
        <v>14.4</v>
      </c>
      <c r="I156" s="139"/>
      <c r="J156" s="139">
        <f>ROUND(I156*H156,2)</f>
        <v>0</v>
      </c>
      <c r="K156" s="136" t="s">
        <v>137</v>
      </c>
      <c r="L156" s="14"/>
      <c r="M156" s="140"/>
      <c r="N156" s="141" t="s">
        <v>40</v>
      </c>
      <c r="O156" s="142">
        <v>0.19700000000000001</v>
      </c>
      <c r="P156" s="142">
        <f>O156*H156</f>
        <v>2.8368000000000002</v>
      </c>
      <c r="Q156" s="142">
        <v>0</v>
      </c>
      <c r="R156" s="142">
        <f>Q156*H156</f>
        <v>0</v>
      </c>
      <c r="S156" s="142">
        <v>0</v>
      </c>
      <c r="T156" s="143">
        <f>S156*H156</f>
        <v>0</v>
      </c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R156" s="144" t="s">
        <v>138</v>
      </c>
      <c r="AT156" s="144" t="s">
        <v>133</v>
      </c>
      <c r="AU156" s="144" t="s">
        <v>84</v>
      </c>
      <c r="AY156" s="2" t="s">
        <v>131</v>
      </c>
      <c r="BE156" s="145">
        <f>IF(N156="základní",J156,0)</f>
        <v>0</v>
      </c>
      <c r="BF156" s="145">
        <f>IF(N156="snížená",J156,0)</f>
        <v>0</v>
      </c>
      <c r="BG156" s="145">
        <f>IF(N156="zákl. přenesená",J156,0)</f>
        <v>0</v>
      </c>
      <c r="BH156" s="145">
        <f>IF(N156="sníž. přenesená",J156,0)</f>
        <v>0</v>
      </c>
      <c r="BI156" s="145">
        <f>IF(N156="nulová",J156,0)</f>
        <v>0</v>
      </c>
      <c r="BJ156" s="2" t="s">
        <v>18</v>
      </c>
      <c r="BK156" s="145">
        <f>ROUND(I156*H156,2)</f>
        <v>0</v>
      </c>
      <c r="BL156" s="2" t="s">
        <v>138</v>
      </c>
      <c r="BM156" s="144" t="s">
        <v>180</v>
      </c>
    </row>
    <row r="157" spans="1:65" ht="27">
      <c r="A157" s="13"/>
      <c r="B157" s="14"/>
      <c r="C157" s="13"/>
      <c r="D157" s="146" t="s">
        <v>140</v>
      </c>
      <c r="E157" s="13"/>
      <c r="F157" s="147" t="s">
        <v>181</v>
      </c>
      <c r="G157" s="13"/>
      <c r="H157" s="13"/>
      <c r="I157" s="13"/>
      <c r="J157" s="13"/>
      <c r="K157" s="13"/>
      <c r="L157" s="14"/>
      <c r="M157" s="148"/>
      <c r="N157" s="149"/>
      <c r="O157" s="41"/>
      <c r="P157" s="41"/>
      <c r="Q157" s="41"/>
      <c r="R157" s="41"/>
      <c r="S157" s="41"/>
      <c r="T157" s="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" t="s">
        <v>140</v>
      </c>
      <c r="AU157" s="2" t="s">
        <v>84</v>
      </c>
    </row>
    <row r="158" spans="1:65" s="166" customFormat="1">
      <c r="B158" s="167"/>
      <c r="D158" s="146" t="s">
        <v>142</v>
      </c>
      <c r="E158" s="168"/>
      <c r="F158" s="169" t="s">
        <v>175</v>
      </c>
      <c r="H158" s="168"/>
      <c r="L158" s="167"/>
      <c r="M158" s="170"/>
      <c r="N158" s="171"/>
      <c r="O158" s="171"/>
      <c r="P158" s="171"/>
      <c r="Q158" s="171"/>
      <c r="R158" s="171"/>
      <c r="S158" s="171"/>
      <c r="T158" s="172"/>
      <c r="AT158" s="168" t="s">
        <v>142</v>
      </c>
      <c r="AU158" s="168" t="s">
        <v>84</v>
      </c>
      <c r="AV158" s="166" t="s">
        <v>18</v>
      </c>
      <c r="AW158" s="166" t="s">
        <v>32</v>
      </c>
      <c r="AX158" s="166" t="s">
        <v>75</v>
      </c>
      <c r="AY158" s="168" t="s">
        <v>131</v>
      </c>
    </row>
    <row r="159" spans="1:65" s="150" customFormat="1">
      <c r="B159" s="151"/>
      <c r="D159" s="146" t="s">
        <v>142</v>
      </c>
      <c r="E159" s="152"/>
      <c r="F159" s="153" t="s">
        <v>94</v>
      </c>
      <c r="H159" s="154">
        <v>9</v>
      </c>
      <c r="L159" s="151"/>
      <c r="M159" s="155"/>
      <c r="N159" s="156"/>
      <c r="O159" s="156"/>
      <c r="P159" s="156"/>
      <c r="Q159" s="156"/>
      <c r="R159" s="156"/>
      <c r="S159" s="156"/>
      <c r="T159" s="157"/>
      <c r="AT159" s="152" t="s">
        <v>142</v>
      </c>
      <c r="AU159" s="152" t="s">
        <v>84</v>
      </c>
      <c r="AV159" s="150" t="s">
        <v>84</v>
      </c>
      <c r="AW159" s="150" t="s">
        <v>32</v>
      </c>
      <c r="AX159" s="150" t="s">
        <v>75</v>
      </c>
      <c r="AY159" s="152" t="s">
        <v>131</v>
      </c>
    </row>
    <row r="160" spans="1:65" s="166" customFormat="1">
      <c r="B160" s="167"/>
      <c r="D160" s="146" t="s">
        <v>142</v>
      </c>
      <c r="E160" s="168"/>
      <c r="F160" s="169" t="s">
        <v>182</v>
      </c>
      <c r="H160" s="168"/>
      <c r="L160" s="167"/>
      <c r="M160" s="170"/>
      <c r="N160" s="171"/>
      <c r="O160" s="171"/>
      <c r="P160" s="171"/>
      <c r="Q160" s="171"/>
      <c r="R160" s="171"/>
      <c r="S160" s="171"/>
      <c r="T160" s="172"/>
      <c r="AT160" s="168" t="s">
        <v>142</v>
      </c>
      <c r="AU160" s="168" t="s">
        <v>84</v>
      </c>
      <c r="AV160" s="166" t="s">
        <v>18</v>
      </c>
      <c r="AW160" s="166" t="s">
        <v>32</v>
      </c>
      <c r="AX160" s="166" t="s">
        <v>75</v>
      </c>
      <c r="AY160" s="168" t="s">
        <v>131</v>
      </c>
    </row>
    <row r="161" spans="1:65" s="150" customFormat="1">
      <c r="B161" s="151"/>
      <c r="D161" s="146" t="s">
        <v>142</v>
      </c>
      <c r="E161" s="152"/>
      <c r="F161" s="153" t="s">
        <v>92</v>
      </c>
      <c r="H161" s="154">
        <v>5.4</v>
      </c>
      <c r="L161" s="151"/>
      <c r="M161" s="155"/>
      <c r="N161" s="156"/>
      <c r="O161" s="156"/>
      <c r="P161" s="156"/>
      <c r="Q161" s="156"/>
      <c r="R161" s="156"/>
      <c r="S161" s="156"/>
      <c r="T161" s="157"/>
      <c r="AT161" s="152" t="s">
        <v>142</v>
      </c>
      <c r="AU161" s="152" t="s">
        <v>84</v>
      </c>
      <c r="AV161" s="150" t="s">
        <v>84</v>
      </c>
      <c r="AW161" s="150" t="s">
        <v>32</v>
      </c>
      <c r="AX161" s="150" t="s">
        <v>75</v>
      </c>
      <c r="AY161" s="152" t="s">
        <v>131</v>
      </c>
    </row>
    <row r="162" spans="1:65" s="158" customFormat="1">
      <c r="B162" s="159"/>
      <c r="D162" s="146" t="s">
        <v>142</v>
      </c>
      <c r="E162" s="160"/>
      <c r="F162" s="161" t="s">
        <v>150</v>
      </c>
      <c r="H162" s="162">
        <v>14.4</v>
      </c>
      <c r="L162" s="159"/>
      <c r="M162" s="163"/>
      <c r="N162" s="164"/>
      <c r="O162" s="164"/>
      <c r="P162" s="164"/>
      <c r="Q162" s="164"/>
      <c r="R162" s="164"/>
      <c r="S162" s="164"/>
      <c r="T162" s="165"/>
      <c r="AT162" s="160" t="s">
        <v>142</v>
      </c>
      <c r="AU162" s="160" t="s">
        <v>84</v>
      </c>
      <c r="AV162" s="158" t="s">
        <v>138</v>
      </c>
      <c r="AW162" s="158" t="s">
        <v>32</v>
      </c>
      <c r="AX162" s="158" t="s">
        <v>18</v>
      </c>
      <c r="AY162" s="160" t="s">
        <v>131</v>
      </c>
    </row>
    <row r="163" spans="1:65" s="17" customFormat="1" ht="16.5" customHeight="1">
      <c r="A163" s="13"/>
      <c r="B163" s="133"/>
      <c r="C163" s="134" t="s">
        <v>183</v>
      </c>
      <c r="D163" s="134" t="s">
        <v>133</v>
      </c>
      <c r="E163" s="135" t="s">
        <v>184</v>
      </c>
      <c r="F163" s="136" t="s">
        <v>185</v>
      </c>
      <c r="G163" s="137" t="s">
        <v>154</v>
      </c>
      <c r="H163" s="138">
        <v>9</v>
      </c>
      <c r="I163" s="139"/>
      <c r="J163" s="139">
        <f>ROUND(I163*H163,2)</f>
        <v>0</v>
      </c>
      <c r="K163" s="136" t="s">
        <v>137</v>
      </c>
      <c r="L163" s="14"/>
      <c r="M163" s="140"/>
      <c r="N163" s="141" t="s">
        <v>40</v>
      </c>
      <c r="O163" s="142">
        <v>8.9999999999999993E-3</v>
      </c>
      <c r="P163" s="142">
        <f>O163*H163</f>
        <v>8.0999999999999989E-2</v>
      </c>
      <c r="Q163" s="142">
        <v>0</v>
      </c>
      <c r="R163" s="142">
        <f>Q163*H163</f>
        <v>0</v>
      </c>
      <c r="S163" s="142">
        <v>0</v>
      </c>
      <c r="T163" s="143">
        <f>S163*H163</f>
        <v>0</v>
      </c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R163" s="144" t="s">
        <v>138</v>
      </c>
      <c r="AT163" s="144" t="s">
        <v>133</v>
      </c>
      <c r="AU163" s="144" t="s">
        <v>84</v>
      </c>
      <c r="AY163" s="2" t="s">
        <v>131</v>
      </c>
      <c r="BE163" s="145">
        <f>IF(N163="základní",J163,0)</f>
        <v>0</v>
      </c>
      <c r="BF163" s="145">
        <f>IF(N163="snížená",J163,0)</f>
        <v>0</v>
      </c>
      <c r="BG163" s="145">
        <f>IF(N163="zákl. přenesená",J163,0)</f>
        <v>0</v>
      </c>
      <c r="BH163" s="145">
        <f>IF(N163="sníž. přenesená",J163,0)</f>
        <v>0</v>
      </c>
      <c r="BI163" s="145">
        <f>IF(N163="nulová",J163,0)</f>
        <v>0</v>
      </c>
      <c r="BJ163" s="2" t="s">
        <v>18</v>
      </c>
      <c r="BK163" s="145">
        <f>ROUND(I163*H163,2)</f>
        <v>0</v>
      </c>
      <c r="BL163" s="2" t="s">
        <v>138</v>
      </c>
      <c r="BM163" s="144" t="s">
        <v>186</v>
      </c>
    </row>
    <row r="164" spans="1:65" ht="18">
      <c r="A164" s="13"/>
      <c r="B164" s="14"/>
      <c r="C164" s="13"/>
      <c r="D164" s="146" t="s">
        <v>140</v>
      </c>
      <c r="E164" s="13"/>
      <c r="F164" s="147" t="s">
        <v>187</v>
      </c>
      <c r="G164" s="13"/>
      <c r="H164" s="13"/>
      <c r="I164" s="13"/>
      <c r="J164" s="13"/>
      <c r="K164" s="13"/>
      <c r="L164" s="14"/>
      <c r="M164" s="148"/>
      <c r="N164" s="149"/>
      <c r="O164" s="41"/>
      <c r="P164" s="41"/>
      <c r="Q164" s="41"/>
      <c r="R164" s="41"/>
      <c r="S164" s="41"/>
      <c r="T164" s="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" t="s">
        <v>140</v>
      </c>
      <c r="AU164" s="2" t="s">
        <v>84</v>
      </c>
    </row>
    <row r="165" spans="1:65" s="150" customFormat="1">
      <c r="B165" s="151"/>
      <c r="D165" s="146" t="s">
        <v>142</v>
      </c>
      <c r="E165" s="152"/>
      <c r="F165" s="153" t="s">
        <v>94</v>
      </c>
      <c r="H165" s="154">
        <v>9</v>
      </c>
      <c r="L165" s="151"/>
      <c r="M165" s="155"/>
      <c r="N165" s="156"/>
      <c r="O165" s="156"/>
      <c r="P165" s="156"/>
      <c r="Q165" s="156"/>
      <c r="R165" s="156"/>
      <c r="S165" s="156"/>
      <c r="T165" s="157"/>
      <c r="AT165" s="152" t="s">
        <v>142</v>
      </c>
      <c r="AU165" s="152" t="s">
        <v>84</v>
      </c>
      <c r="AV165" s="150" t="s">
        <v>84</v>
      </c>
      <c r="AW165" s="150" t="s">
        <v>32</v>
      </c>
      <c r="AX165" s="150" t="s">
        <v>18</v>
      </c>
      <c r="AY165" s="152" t="s">
        <v>131</v>
      </c>
    </row>
    <row r="166" spans="1:65" s="17" customFormat="1" ht="21.75" customHeight="1">
      <c r="A166" s="13"/>
      <c r="B166" s="133"/>
      <c r="C166" s="134" t="s">
        <v>95</v>
      </c>
      <c r="D166" s="134" t="s">
        <v>133</v>
      </c>
      <c r="E166" s="135" t="s">
        <v>188</v>
      </c>
      <c r="F166" s="136" t="s">
        <v>189</v>
      </c>
      <c r="G166" s="137" t="s">
        <v>190</v>
      </c>
      <c r="H166" s="138">
        <v>18</v>
      </c>
      <c r="I166" s="139"/>
      <c r="J166" s="139">
        <f>ROUND(I166*H166,2)</f>
        <v>0</v>
      </c>
      <c r="K166" s="136" t="s">
        <v>137</v>
      </c>
      <c r="L166" s="14"/>
      <c r="M166" s="140"/>
      <c r="N166" s="141" t="s">
        <v>40</v>
      </c>
      <c r="O166" s="142">
        <v>0</v>
      </c>
      <c r="P166" s="142">
        <f>O166*H166</f>
        <v>0</v>
      </c>
      <c r="Q166" s="142">
        <v>0</v>
      </c>
      <c r="R166" s="142">
        <f>Q166*H166</f>
        <v>0</v>
      </c>
      <c r="S166" s="142">
        <v>0</v>
      </c>
      <c r="T166" s="143">
        <f>S166*H166</f>
        <v>0</v>
      </c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R166" s="144" t="s">
        <v>138</v>
      </c>
      <c r="AT166" s="144" t="s">
        <v>133</v>
      </c>
      <c r="AU166" s="144" t="s">
        <v>84</v>
      </c>
      <c r="AY166" s="2" t="s">
        <v>131</v>
      </c>
      <c r="BE166" s="145">
        <f>IF(N166="základní",J166,0)</f>
        <v>0</v>
      </c>
      <c r="BF166" s="145">
        <f>IF(N166="snížená",J166,0)</f>
        <v>0</v>
      </c>
      <c r="BG166" s="145">
        <f>IF(N166="zákl. přenesená",J166,0)</f>
        <v>0</v>
      </c>
      <c r="BH166" s="145">
        <f>IF(N166="sníž. přenesená",J166,0)</f>
        <v>0</v>
      </c>
      <c r="BI166" s="145">
        <f>IF(N166="nulová",J166,0)</f>
        <v>0</v>
      </c>
      <c r="BJ166" s="2" t="s">
        <v>18</v>
      </c>
      <c r="BK166" s="145">
        <f>ROUND(I166*H166,2)</f>
        <v>0</v>
      </c>
      <c r="BL166" s="2" t="s">
        <v>138</v>
      </c>
      <c r="BM166" s="144" t="s">
        <v>191</v>
      </c>
    </row>
    <row r="167" spans="1:65" ht="27">
      <c r="A167" s="13"/>
      <c r="B167" s="14"/>
      <c r="C167" s="13"/>
      <c r="D167" s="146" t="s">
        <v>140</v>
      </c>
      <c r="E167" s="13"/>
      <c r="F167" s="147" t="s">
        <v>192</v>
      </c>
      <c r="G167" s="13"/>
      <c r="H167" s="13"/>
      <c r="I167" s="13"/>
      <c r="J167" s="13"/>
      <c r="K167" s="13"/>
      <c r="L167" s="14"/>
      <c r="M167" s="148"/>
      <c r="N167" s="149"/>
      <c r="O167" s="41"/>
      <c r="P167" s="41"/>
      <c r="Q167" s="41"/>
      <c r="R167" s="41"/>
      <c r="S167" s="41"/>
      <c r="T167" s="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" t="s">
        <v>140</v>
      </c>
      <c r="AU167" s="2" t="s">
        <v>84</v>
      </c>
    </row>
    <row r="168" spans="1:65" s="150" customFormat="1">
      <c r="B168" s="151"/>
      <c r="D168" s="146" t="s">
        <v>142</v>
      </c>
      <c r="E168" s="152"/>
      <c r="F168" s="153" t="s">
        <v>94</v>
      </c>
      <c r="H168" s="154">
        <v>9</v>
      </c>
      <c r="L168" s="151"/>
      <c r="M168" s="155"/>
      <c r="N168" s="156"/>
      <c r="O168" s="156"/>
      <c r="P168" s="156"/>
      <c r="Q168" s="156"/>
      <c r="R168" s="156"/>
      <c r="S168" s="156"/>
      <c r="T168" s="157"/>
      <c r="AT168" s="152" t="s">
        <v>142</v>
      </c>
      <c r="AU168" s="152" t="s">
        <v>84</v>
      </c>
      <c r="AV168" s="150" t="s">
        <v>84</v>
      </c>
      <c r="AW168" s="150" t="s">
        <v>32</v>
      </c>
      <c r="AX168" s="150" t="s">
        <v>18</v>
      </c>
      <c r="AY168" s="152" t="s">
        <v>131</v>
      </c>
    </row>
    <row r="169" spans="1:65" s="150" customFormat="1">
      <c r="B169" s="151"/>
      <c r="D169" s="146" t="s">
        <v>142</v>
      </c>
      <c r="E169"/>
      <c r="F169" s="153" t="s">
        <v>193</v>
      </c>
      <c r="H169" s="154">
        <v>18</v>
      </c>
      <c r="L169" s="151"/>
      <c r="M169" s="155"/>
      <c r="N169" s="156"/>
      <c r="O169" s="156"/>
      <c r="P169" s="156"/>
      <c r="Q169" s="156"/>
      <c r="R169" s="156"/>
      <c r="S169" s="156"/>
      <c r="T169" s="157"/>
      <c r="AT169" s="152" t="s">
        <v>142</v>
      </c>
      <c r="AU169" s="152" t="s">
        <v>84</v>
      </c>
      <c r="AV169" s="150" t="s">
        <v>84</v>
      </c>
      <c r="AW169" s="150" t="s">
        <v>2</v>
      </c>
      <c r="AX169" s="150" t="s">
        <v>18</v>
      </c>
      <c r="AY169" s="152" t="s">
        <v>131</v>
      </c>
    </row>
    <row r="170" spans="1:65" s="17" customFormat="1" ht="21.75" customHeight="1">
      <c r="A170" s="13"/>
      <c r="B170" s="133"/>
      <c r="C170" s="134" t="s">
        <v>23</v>
      </c>
      <c r="D170" s="134" t="s">
        <v>133</v>
      </c>
      <c r="E170" s="135" t="s">
        <v>194</v>
      </c>
      <c r="F170" s="136" t="s">
        <v>195</v>
      </c>
      <c r="G170" s="137" t="s">
        <v>154</v>
      </c>
      <c r="H170" s="138">
        <v>5.4</v>
      </c>
      <c r="I170" s="139"/>
      <c r="J170" s="139">
        <f>ROUND(I170*H170,2)</f>
        <v>0</v>
      </c>
      <c r="K170" s="136" t="s">
        <v>137</v>
      </c>
      <c r="L170" s="14"/>
      <c r="M170" s="140"/>
      <c r="N170" s="141" t="s">
        <v>40</v>
      </c>
      <c r="O170" s="142">
        <v>0.32800000000000001</v>
      </c>
      <c r="P170" s="142">
        <f>O170*H170</f>
        <v>1.7712000000000001</v>
      </c>
      <c r="Q170" s="142">
        <v>0</v>
      </c>
      <c r="R170" s="142">
        <f>Q170*H170</f>
        <v>0</v>
      </c>
      <c r="S170" s="142">
        <v>0</v>
      </c>
      <c r="T170" s="143">
        <f>S170*H170</f>
        <v>0</v>
      </c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R170" s="144" t="s">
        <v>138</v>
      </c>
      <c r="AT170" s="144" t="s">
        <v>133</v>
      </c>
      <c r="AU170" s="144" t="s">
        <v>84</v>
      </c>
      <c r="AY170" s="2" t="s">
        <v>131</v>
      </c>
      <c r="BE170" s="145">
        <f>IF(N170="základní",J170,0)</f>
        <v>0</v>
      </c>
      <c r="BF170" s="145">
        <f>IF(N170="snížená",J170,0)</f>
        <v>0</v>
      </c>
      <c r="BG170" s="145">
        <f>IF(N170="zákl. přenesená",J170,0)</f>
        <v>0</v>
      </c>
      <c r="BH170" s="145">
        <f>IF(N170="sníž. přenesená",J170,0)</f>
        <v>0</v>
      </c>
      <c r="BI170" s="145">
        <f>IF(N170="nulová",J170,0)</f>
        <v>0</v>
      </c>
      <c r="BJ170" s="2" t="s">
        <v>18</v>
      </c>
      <c r="BK170" s="145">
        <f>ROUND(I170*H170,2)</f>
        <v>0</v>
      </c>
      <c r="BL170" s="2" t="s">
        <v>138</v>
      </c>
      <c r="BM170" s="144" t="s">
        <v>196</v>
      </c>
    </row>
    <row r="171" spans="1:65" ht="27">
      <c r="A171" s="13"/>
      <c r="B171" s="14"/>
      <c r="C171" s="13"/>
      <c r="D171" s="146" t="s">
        <v>140</v>
      </c>
      <c r="E171" s="13"/>
      <c r="F171" s="147" t="s">
        <v>197</v>
      </c>
      <c r="G171" s="13"/>
      <c r="H171" s="13"/>
      <c r="I171" s="13"/>
      <c r="J171" s="13"/>
      <c r="K171" s="13"/>
      <c r="L171" s="14"/>
      <c r="M171" s="148"/>
      <c r="N171" s="149"/>
      <c r="O171" s="41"/>
      <c r="P171" s="41"/>
      <c r="Q171" s="41"/>
      <c r="R171" s="41"/>
      <c r="S171" s="41"/>
      <c r="T171" s="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" t="s">
        <v>140</v>
      </c>
      <c r="AU171" s="2" t="s">
        <v>84</v>
      </c>
    </row>
    <row r="172" spans="1:65" s="166" customFormat="1">
      <c r="B172" s="167"/>
      <c r="D172" s="146" t="s">
        <v>142</v>
      </c>
      <c r="E172" s="168"/>
      <c r="F172" s="169" t="s">
        <v>198</v>
      </c>
      <c r="H172" s="168"/>
      <c r="L172" s="167"/>
      <c r="M172" s="170"/>
      <c r="N172" s="171"/>
      <c r="O172" s="171"/>
      <c r="P172" s="171"/>
      <c r="Q172" s="171"/>
      <c r="R172" s="171"/>
      <c r="S172" s="171"/>
      <c r="T172" s="172"/>
      <c r="AT172" s="168" t="s">
        <v>142</v>
      </c>
      <c r="AU172" s="168" t="s">
        <v>84</v>
      </c>
      <c r="AV172" s="166" t="s">
        <v>18</v>
      </c>
      <c r="AW172" s="166" t="s">
        <v>32</v>
      </c>
      <c r="AX172" s="166" t="s">
        <v>75</v>
      </c>
      <c r="AY172" s="168" t="s">
        <v>131</v>
      </c>
    </row>
    <row r="173" spans="1:65" s="150" customFormat="1">
      <c r="B173" s="151"/>
      <c r="D173" s="146" t="s">
        <v>142</v>
      </c>
      <c r="E173" s="152" t="s">
        <v>92</v>
      </c>
      <c r="F173" s="153" t="s">
        <v>199</v>
      </c>
      <c r="H173" s="154">
        <v>5.4</v>
      </c>
      <c r="L173" s="151"/>
      <c r="M173" s="155"/>
      <c r="N173" s="156"/>
      <c r="O173" s="156"/>
      <c r="P173" s="156"/>
      <c r="Q173" s="156"/>
      <c r="R173" s="156"/>
      <c r="S173" s="156"/>
      <c r="T173" s="157"/>
      <c r="AT173" s="152" t="s">
        <v>142</v>
      </c>
      <c r="AU173" s="152" t="s">
        <v>84</v>
      </c>
      <c r="AV173" s="150" t="s">
        <v>84</v>
      </c>
      <c r="AW173" s="150" t="s">
        <v>32</v>
      </c>
      <c r="AX173" s="150" t="s">
        <v>18</v>
      </c>
      <c r="AY173" s="152" t="s">
        <v>131</v>
      </c>
    </row>
    <row r="174" spans="1:65" s="17" customFormat="1" ht="21.75" customHeight="1">
      <c r="A174" s="13"/>
      <c r="B174" s="133"/>
      <c r="C174" s="134" t="s">
        <v>200</v>
      </c>
      <c r="D174" s="134" t="s">
        <v>133</v>
      </c>
      <c r="E174" s="135" t="s">
        <v>201</v>
      </c>
      <c r="F174" s="136" t="s">
        <v>202</v>
      </c>
      <c r="G174" s="137" t="s">
        <v>154</v>
      </c>
      <c r="H174" s="138">
        <v>7.2</v>
      </c>
      <c r="I174" s="139"/>
      <c r="J174" s="139">
        <f>ROUND(I174*H174,2)</f>
        <v>0</v>
      </c>
      <c r="K174" s="136" t="s">
        <v>137</v>
      </c>
      <c r="L174" s="14"/>
      <c r="M174" s="140"/>
      <c r="N174" s="141" t="s">
        <v>40</v>
      </c>
      <c r="O174" s="142">
        <v>0.435</v>
      </c>
      <c r="P174" s="142">
        <f>O174*H174</f>
        <v>3.1320000000000001</v>
      </c>
      <c r="Q174" s="142">
        <v>0</v>
      </c>
      <c r="R174" s="142">
        <f>Q174*H174</f>
        <v>0</v>
      </c>
      <c r="S174" s="142">
        <v>0</v>
      </c>
      <c r="T174" s="143">
        <f>S174*H174</f>
        <v>0</v>
      </c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R174" s="144" t="s">
        <v>138</v>
      </c>
      <c r="AT174" s="144" t="s">
        <v>133</v>
      </c>
      <c r="AU174" s="144" t="s">
        <v>84</v>
      </c>
      <c r="AY174" s="2" t="s">
        <v>131</v>
      </c>
      <c r="BE174" s="145">
        <f>IF(N174="základní",J174,0)</f>
        <v>0</v>
      </c>
      <c r="BF174" s="145">
        <f>IF(N174="snížená",J174,0)</f>
        <v>0</v>
      </c>
      <c r="BG174" s="145">
        <f>IF(N174="zákl. přenesená",J174,0)</f>
        <v>0</v>
      </c>
      <c r="BH174" s="145">
        <f>IF(N174="sníž. přenesená",J174,0)</f>
        <v>0</v>
      </c>
      <c r="BI174" s="145">
        <f>IF(N174="nulová",J174,0)</f>
        <v>0</v>
      </c>
      <c r="BJ174" s="2" t="s">
        <v>18</v>
      </c>
      <c r="BK174" s="145">
        <f>ROUND(I174*H174,2)</f>
        <v>0</v>
      </c>
      <c r="BL174" s="2" t="s">
        <v>138</v>
      </c>
      <c r="BM174" s="144" t="s">
        <v>203</v>
      </c>
    </row>
    <row r="175" spans="1:65" ht="36">
      <c r="A175" s="13"/>
      <c r="B175" s="14"/>
      <c r="C175" s="13"/>
      <c r="D175" s="146" t="s">
        <v>140</v>
      </c>
      <c r="E175" s="13"/>
      <c r="F175" s="147" t="s">
        <v>204</v>
      </c>
      <c r="G175" s="13"/>
      <c r="H175" s="13"/>
      <c r="I175" s="13"/>
      <c r="J175" s="13"/>
      <c r="K175" s="13"/>
      <c r="L175" s="14"/>
      <c r="M175" s="148"/>
      <c r="N175" s="149"/>
      <c r="O175" s="41"/>
      <c r="P175" s="41"/>
      <c r="Q175" s="41"/>
      <c r="R175" s="41"/>
      <c r="S175" s="41"/>
      <c r="T175" s="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" t="s">
        <v>140</v>
      </c>
      <c r="AU175" s="2" t="s">
        <v>84</v>
      </c>
    </row>
    <row r="176" spans="1:65" s="150" customFormat="1">
      <c r="B176" s="151"/>
      <c r="D176" s="146" t="s">
        <v>142</v>
      </c>
      <c r="E176" s="152" t="s">
        <v>90</v>
      </c>
      <c r="F176" s="153" t="s">
        <v>205</v>
      </c>
      <c r="H176" s="154">
        <v>7.2</v>
      </c>
      <c r="L176" s="151"/>
      <c r="M176" s="155"/>
      <c r="N176" s="156"/>
      <c r="O176" s="156"/>
      <c r="P176" s="156"/>
      <c r="Q176" s="156"/>
      <c r="R176" s="156"/>
      <c r="S176" s="156"/>
      <c r="T176" s="157"/>
      <c r="AT176" s="152" t="s">
        <v>142</v>
      </c>
      <c r="AU176" s="152" t="s">
        <v>84</v>
      </c>
      <c r="AV176" s="150" t="s">
        <v>84</v>
      </c>
      <c r="AW176" s="150" t="s">
        <v>32</v>
      </c>
      <c r="AX176" s="150" t="s">
        <v>18</v>
      </c>
      <c r="AY176" s="152" t="s">
        <v>131</v>
      </c>
    </row>
    <row r="177" spans="1:65" s="17" customFormat="1" ht="16.5" customHeight="1">
      <c r="A177" s="13"/>
      <c r="B177" s="133"/>
      <c r="C177" s="173" t="s">
        <v>206</v>
      </c>
      <c r="D177" s="173" t="s">
        <v>207</v>
      </c>
      <c r="E177" s="174" t="s">
        <v>208</v>
      </c>
      <c r="F177" s="175" t="s">
        <v>209</v>
      </c>
      <c r="G177" s="176" t="s">
        <v>190</v>
      </c>
      <c r="H177" s="177">
        <v>14.4</v>
      </c>
      <c r="I177" s="178"/>
      <c r="J177" s="178">
        <f>ROUND(I177*H177,2)</f>
        <v>0</v>
      </c>
      <c r="K177" s="175" t="s">
        <v>137</v>
      </c>
      <c r="L177" s="179"/>
      <c r="M177" s="180"/>
      <c r="N177" s="181" t="s">
        <v>40</v>
      </c>
      <c r="O177" s="142">
        <v>0</v>
      </c>
      <c r="P177" s="142">
        <f>O177*H177</f>
        <v>0</v>
      </c>
      <c r="Q177" s="142">
        <v>0</v>
      </c>
      <c r="R177" s="142">
        <f>Q177*H177</f>
        <v>0</v>
      </c>
      <c r="S177" s="142">
        <v>0</v>
      </c>
      <c r="T177" s="143">
        <f>S177*H177</f>
        <v>0</v>
      </c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R177" s="144" t="s">
        <v>183</v>
      </c>
      <c r="AT177" s="144" t="s">
        <v>207</v>
      </c>
      <c r="AU177" s="144" t="s">
        <v>84</v>
      </c>
      <c r="AY177" s="2" t="s">
        <v>131</v>
      </c>
      <c r="BE177" s="145">
        <f>IF(N177="základní",J177,0)</f>
        <v>0</v>
      </c>
      <c r="BF177" s="145">
        <f>IF(N177="snížená",J177,0)</f>
        <v>0</v>
      </c>
      <c r="BG177" s="145">
        <f>IF(N177="zákl. přenesená",J177,0)</f>
        <v>0</v>
      </c>
      <c r="BH177" s="145">
        <f>IF(N177="sníž. přenesená",J177,0)</f>
        <v>0</v>
      </c>
      <c r="BI177" s="145">
        <f>IF(N177="nulová",J177,0)</f>
        <v>0</v>
      </c>
      <c r="BJ177" s="2" t="s">
        <v>18</v>
      </c>
      <c r="BK177" s="145">
        <f>ROUND(I177*H177,2)</f>
        <v>0</v>
      </c>
      <c r="BL177" s="2" t="s">
        <v>138</v>
      </c>
      <c r="BM177" s="144" t="s">
        <v>210</v>
      </c>
    </row>
    <row r="178" spans="1:65">
      <c r="A178" s="13"/>
      <c r="B178" s="14"/>
      <c r="C178" s="13"/>
      <c r="D178" s="146" t="s">
        <v>140</v>
      </c>
      <c r="E178" s="13"/>
      <c r="F178" s="147" t="s">
        <v>209</v>
      </c>
      <c r="G178" s="13"/>
      <c r="H178" s="13"/>
      <c r="I178" s="13"/>
      <c r="J178" s="13"/>
      <c r="K178" s="13"/>
      <c r="L178" s="14"/>
      <c r="M178" s="148"/>
      <c r="N178" s="149"/>
      <c r="O178" s="41"/>
      <c r="P178" s="41"/>
      <c r="Q178" s="41"/>
      <c r="R178" s="41"/>
      <c r="S178" s="41"/>
      <c r="T178" s="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" t="s">
        <v>140</v>
      </c>
      <c r="AU178" s="2" t="s">
        <v>84</v>
      </c>
    </row>
    <row r="179" spans="1:65" s="150" customFormat="1">
      <c r="B179" s="151"/>
      <c r="D179" s="146" t="s">
        <v>142</v>
      </c>
      <c r="E179" s="152"/>
      <c r="F179" s="153" t="s">
        <v>90</v>
      </c>
      <c r="H179" s="154">
        <v>7.2</v>
      </c>
      <c r="L179" s="151"/>
      <c r="M179" s="155"/>
      <c r="N179" s="156"/>
      <c r="O179" s="156"/>
      <c r="P179" s="156"/>
      <c r="Q179" s="156"/>
      <c r="R179" s="156"/>
      <c r="S179" s="156"/>
      <c r="T179" s="157"/>
      <c r="AT179" s="152" t="s">
        <v>142</v>
      </c>
      <c r="AU179" s="152" t="s">
        <v>84</v>
      </c>
      <c r="AV179" s="150" t="s">
        <v>84</v>
      </c>
      <c r="AW179" s="150" t="s">
        <v>32</v>
      </c>
      <c r="AX179" s="150" t="s">
        <v>18</v>
      </c>
      <c r="AY179" s="152" t="s">
        <v>131</v>
      </c>
    </row>
    <row r="180" spans="1:65" s="150" customFormat="1">
      <c r="B180" s="151"/>
      <c r="D180" s="146" t="s">
        <v>142</v>
      </c>
      <c r="E180"/>
      <c r="F180" s="153" t="s">
        <v>211</v>
      </c>
      <c r="H180" s="154">
        <v>14.4</v>
      </c>
      <c r="L180" s="151"/>
      <c r="M180" s="155"/>
      <c r="N180" s="156"/>
      <c r="O180" s="156"/>
      <c r="P180" s="156"/>
      <c r="Q180" s="156"/>
      <c r="R180" s="156"/>
      <c r="S180" s="156"/>
      <c r="T180" s="157"/>
      <c r="AT180" s="152" t="s">
        <v>142</v>
      </c>
      <c r="AU180" s="152" t="s">
        <v>84</v>
      </c>
      <c r="AV180" s="150" t="s">
        <v>84</v>
      </c>
      <c r="AW180" s="150" t="s">
        <v>2</v>
      </c>
      <c r="AX180" s="150" t="s">
        <v>18</v>
      </c>
      <c r="AY180" s="152" t="s">
        <v>131</v>
      </c>
    </row>
    <row r="181" spans="1:65" s="120" customFormat="1" ht="22.9" customHeight="1">
      <c r="B181" s="121"/>
      <c r="D181" s="122" t="s">
        <v>74</v>
      </c>
      <c r="E181" s="131" t="s">
        <v>138</v>
      </c>
      <c r="F181" s="131" t="s">
        <v>212</v>
      </c>
      <c r="J181" s="132">
        <f>BK181</f>
        <v>0</v>
      </c>
      <c r="L181" s="121"/>
      <c r="M181" s="125"/>
      <c r="N181" s="126"/>
      <c r="O181" s="126"/>
      <c r="P181" s="127">
        <f>SUM(P182:P184)</f>
        <v>2.3706</v>
      </c>
      <c r="Q181" s="126"/>
      <c r="R181" s="127">
        <f>SUM(R182:R184)</f>
        <v>0</v>
      </c>
      <c r="S181" s="126"/>
      <c r="T181" s="128">
        <f>SUM(T182:T184)</f>
        <v>0</v>
      </c>
      <c r="AR181" s="122" t="s">
        <v>18</v>
      </c>
      <c r="AT181" s="129" t="s">
        <v>74</v>
      </c>
      <c r="AU181" s="129" t="s">
        <v>18</v>
      </c>
      <c r="AY181" s="122" t="s">
        <v>131</v>
      </c>
      <c r="BK181" s="130">
        <f>SUM(BK182:BK184)</f>
        <v>0</v>
      </c>
    </row>
    <row r="182" spans="1:65" s="17" customFormat="1" ht="16.5" customHeight="1">
      <c r="A182" s="13"/>
      <c r="B182" s="133"/>
      <c r="C182" s="134" t="s">
        <v>213</v>
      </c>
      <c r="D182" s="134" t="s">
        <v>133</v>
      </c>
      <c r="E182" s="135" t="s">
        <v>214</v>
      </c>
      <c r="F182" s="136" t="s">
        <v>215</v>
      </c>
      <c r="G182" s="137" t="s">
        <v>154</v>
      </c>
      <c r="H182" s="138">
        <v>1.8</v>
      </c>
      <c r="I182" s="139"/>
      <c r="J182" s="139">
        <f>ROUND(I182*H182,2)</f>
        <v>0</v>
      </c>
      <c r="K182" s="136" t="s">
        <v>137</v>
      </c>
      <c r="L182" s="14"/>
      <c r="M182" s="140"/>
      <c r="N182" s="141" t="s">
        <v>40</v>
      </c>
      <c r="O182" s="142">
        <v>1.3169999999999999</v>
      </c>
      <c r="P182" s="142">
        <f>O182*H182</f>
        <v>2.3706</v>
      </c>
      <c r="Q182" s="142">
        <v>0</v>
      </c>
      <c r="R182" s="142">
        <f>Q182*H182</f>
        <v>0</v>
      </c>
      <c r="S182" s="142">
        <v>0</v>
      </c>
      <c r="T182" s="143">
        <f>S182*H182</f>
        <v>0</v>
      </c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R182" s="144" t="s">
        <v>138</v>
      </c>
      <c r="AT182" s="144" t="s">
        <v>133</v>
      </c>
      <c r="AU182" s="144" t="s">
        <v>84</v>
      </c>
      <c r="AY182" s="2" t="s">
        <v>131</v>
      </c>
      <c r="BE182" s="145">
        <f>IF(N182="základní",J182,0)</f>
        <v>0</v>
      </c>
      <c r="BF182" s="145">
        <f>IF(N182="snížená",J182,0)</f>
        <v>0</v>
      </c>
      <c r="BG182" s="145">
        <f>IF(N182="zákl. přenesená",J182,0)</f>
        <v>0</v>
      </c>
      <c r="BH182" s="145">
        <f>IF(N182="sníž. přenesená",J182,0)</f>
        <v>0</v>
      </c>
      <c r="BI182" s="145">
        <f>IF(N182="nulová",J182,0)</f>
        <v>0</v>
      </c>
      <c r="BJ182" s="2" t="s">
        <v>18</v>
      </c>
      <c r="BK182" s="145">
        <f>ROUND(I182*H182,2)</f>
        <v>0</v>
      </c>
      <c r="BL182" s="2" t="s">
        <v>138</v>
      </c>
      <c r="BM182" s="144" t="s">
        <v>216</v>
      </c>
    </row>
    <row r="183" spans="1:65" ht="18">
      <c r="A183" s="13"/>
      <c r="B183" s="14"/>
      <c r="C183" s="13"/>
      <c r="D183" s="146" t="s">
        <v>140</v>
      </c>
      <c r="E183" s="13"/>
      <c r="F183" s="147" t="s">
        <v>217</v>
      </c>
      <c r="G183" s="13"/>
      <c r="H183" s="13"/>
      <c r="I183" s="13"/>
      <c r="J183" s="13"/>
      <c r="K183" s="13"/>
      <c r="L183" s="14"/>
      <c r="M183" s="148"/>
      <c r="N183" s="149"/>
      <c r="O183" s="41"/>
      <c r="P183" s="41"/>
      <c r="Q183" s="41"/>
      <c r="R183" s="41"/>
      <c r="S183" s="41"/>
      <c r="T183" s="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" t="s">
        <v>140</v>
      </c>
      <c r="AU183" s="2" t="s">
        <v>84</v>
      </c>
    </row>
    <row r="184" spans="1:65" s="150" customFormat="1">
      <c r="B184" s="151"/>
      <c r="D184" s="146" t="s">
        <v>142</v>
      </c>
      <c r="E184" s="152" t="s">
        <v>87</v>
      </c>
      <c r="F184" s="153" t="s">
        <v>218</v>
      </c>
      <c r="H184" s="154">
        <v>1.8</v>
      </c>
      <c r="L184" s="151"/>
      <c r="M184" s="155"/>
      <c r="N184" s="156"/>
      <c r="O184" s="156"/>
      <c r="P184" s="156"/>
      <c r="Q184" s="156"/>
      <c r="R184" s="156"/>
      <c r="S184" s="156"/>
      <c r="T184" s="157"/>
      <c r="AT184" s="152" t="s">
        <v>142</v>
      </c>
      <c r="AU184" s="152" t="s">
        <v>84</v>
      </c>
      <c r="AV184" s="150" t="s">
        <v>84</v>
      </c>
      <c r="AW184" s="150" t="s">
        <v>32</v>
      </c>
      <c r="AX184" s="150" t="s">
        <v>18</v>
      </c>
      <c r="AY184" s="152" t="s">
        <v>131</v>
      </c>
    </row>
    <row r="185" spans="1:65" s="120" customFormat="1" ht="22.9" customHeight="1">
      <c r="B185" s="121"/>
      <c r="D185" s="122" t="s">
        <v>74</v>
      </c>
      <c r="E185" s="131" t="s">
        <v>170</v>
      </c>
      <c r="F185" s="131" t="s">
        <v>219</v>
      </c>
      <c r="J185" s="132">
        <f>BK185</f>
        <v>0</v>
      </c>
      <c r="L185" s="121"/>
      <c r="M185" s="125"/>
      <c r="N185" s="126"/>
      <c r="O185" s="126"/>
      <c r="P185" s="127">
        <f>SUM(P186:P188)</f>
        <v>0.84645000000000004</v>
      </c>
      <c r="Q185" s="126"/>
      <c r="R185" s="127">
        <f>SUM(R186:R188)</f>
        <v>2.6069999999999999E-2</v>
      </c>
      <c r="S185" s="126"/>
      <c r="T185" s="128">
        <f>SUM(T186:T188)</f>
        <v>0</v>
      </c>
      <c r="AR185" s="122" t="s">
        <v>18</v>
      </c>
      <c r="AT185" s="129" t="s">
        <v>74</v>
      </c>
      <c r="AU185" s="129" t="s">
        <v>18</v>
      </c>
      <c r="AY185" s="122" t="s">
        <v>131</v>
      </c>
      <c r="BK185" s="130">
        <f>SUM(BK186:BK188)</f>
        <v>0</v>
      </c>
    </row>
    <row r="186" spans="1:65" s="17" customFormat="1" ht="21.75" customHeight="1">
      <c r="A186" s="13"/>
      <c r="B186" s="133"/>
      <c r="C186" s="134" t="s">
        <v>220</v>
      </c>
      <c r="D186" s="134" t="s">
        <v>133</v>
      </c>
      <c r="E186" s="135" t="s">
        <v>221</v>
      </c>
      <c r="F186" s="136" t="s">
        <v>222</v>
      </c>
      <c r="G186" s="137" t="s">
        <v>136</v>
      </c>
      <c r="H186" s="138">
        <v>0.55000000000000004</v>
      </c>
      <c r="I186" s="139"/>
      <c r="J186" s="139">
        <f>ROUND(I186*H186,2)</f>
        <v>0</v>
      </c>
      <c r="K186" s="136" t="s">
        <v>137</v>
      </c>
      <c r="L186" s="14"/>
      <c r="M186" s="140"/>
      <c r="N186" s="141" t="s">
        <v>40</v>
      </c>
      <c r="O186" s="142">
        <v>1.5389999999999999</v>
      </c>
      <c r="P186" s="142">
        <f>O186*H186</f>
        <v>0.84645000000000004</v>
      </c>
      <c r="Q186" s="142">
        <v>4.7399999999999998E-2</v>
      </c>
      <c r="R186" s="142">
        <f>Q186*H186</f>
        <v>2.6069999999999999E-2</v>
      </c>
      <c r="S186" s="142">
        <v>0</v>
      </c>
      <c r="T186" s="143">
        <f>S186*H186</f>
        <v>0</v>
      </c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R186" s="144" t="s">
        <v>138</v>
      </c>
      <c r="AT186" s="144" t="s">
        <v>133</v>
      </c>
      <c r="AU186" s="144" t="s">
        <v>84</v>
      </c>
      <c r="AY186" s="2" t="s">
        <v>131</v>
      </c>
      <c r="BE186" s="145">
        <f>IF(N186="základní",J186,0)</f>
        <v>0</v>
      </c>
      <c r="BF186" s="145">
        <f>IF(N186="snížená",J186,0)</f>
        <v>0</v>
      </c>
      <c r="BG186" s="145">
        <f>IF(N186="zákl. přenesená",J186,0)</f>
        <v>0</v>
      </c>
      <c r="BH186" s="145">
        <f>IF(N186="sníž. přenesená",J186,0)</f>
        <v>0</v>
      </c>
      <c r="BI186" s="145">
        <f>IF(N186="nulová",J186,0)</f>
        <v>0</v>
      </c>
      <c r="BJ186" s="2" t="s">
        <v>18</v>
      </c>
      <c r="BK186" s="145">
        <f>ROUND(I186*H186,2)</f>
        <v>0</v>
      </c>
      <c r="BL186" s="2" t="s">
        <v>138</v>
      </c>
      <c r="BM186" s="144" t="s">
        <v>223</v>
      </c>
    </row>
    <row r="187" spans="1:65">
      <c r="A187" s="13"/>
      <c r="B187" s="14"/>
      <c r="C187" s="13"/>
      <c r="D187" s="146" t="s">
        <v>140</v>
      </c>
      <c r="E187" s="13"/>
      <c r="F187" s="147" t="s">
        <v>224</v>
      </c>
      <c r="G187" s="13"/>
      <c r="H187" s="13"/>
      <c r="I187" s="13"/>
      <c r="J187" s="13"/>
      <c r="K187" s="13"/>
      <c r="L187" s="14"/>
      <c r="M187" s="148"/>
      <c r="N187" s="149"/>
      <c r="O187" s="41"/>
      <c r="P187" s="41"/>
      <c r="Q187" s="41"/>
      <c r="R187" s="41"/>
      <c r="S187" s="41"/>
      <c r="T187" s="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" t="s">
        <v>140</v>
      </c>
      <c r="AU187" s="2" t="s">
        <v>84</v>
      </c>
    </row>
    <row r="188" spans="1:65" s="150" customFormat="1">
      <c r="B188" s="151"/>
      <c r="D188" s="146" t="s">
        <v>142</v>
      </c>
      <c r="E188" s="152"/>
      <c r="F188" s="153" t="s">
        <v>225</v>
      </c>
      <c r="H188" s="154">
        <v>0.55000000000000004</v>
      </c>
      <c r="L188" s="151"/>
      <c r="M188" s="155"/>
      <c r="N188" s="156"/>
      <c r="O188" s="156"/>
      <c r="P188" s="156"/>
      <c r="Q188" s="156"/>
      <c r="R188" s="156"/>
      <c r="S188" s="156"/>
      <c r="T188" s="157"/>
      <c r="AT188" s="152" t="s">
        <v>142</v>
      </c>
      <c r="AU188" s="152" t="s">
        <v>84</v>
      </c>
      <c r="AV188" s="150" t="s">
        <v>84</v>
      </c>
      <c r="AW188" s="150" t="s">
        <v>32</v>
      </c>
      <c r="AX188" s="150" t="s">
        <v>18</v>
      </c>
      <c r="AY188" s="152" t="s">
        <v>131</v>
      </c>
    </row>
    <row r="189" spans="1:65" s="120" customFormat="1" ht="22.9" customHeight="1">
      <c r="B189" s="121"/>
      <c r="D189" s="122" t="s">
        <v>74</v>
      </c>
      <c r="E189" s="131" t="s">
        <v>183</v>
      </c>
      <c r="F189" s="131" t="s">
        <v>226</v>
      </c>
      <c r="J189" s="132">
        <f>BK189</f>
        <v>0</v>
      </c>
      <c r="L189" s="121"/>
      <c r="M189" s="125"/>
      <c r="N189" s="126"/>
      <c r="O189" s="126"/>
      <c r="P189" s="127">
        <f>SUM(P190:P208)</f>
        <v>11.030000000000001</v>
      </c>
      <c r="Q189" s="126"/>
      <c r="R189" s="127">
        <f>SUM(R190:R208)</f>
        <v>4.2180000000000002E-2</v>
      </c>
      <c r="S189" s="126"/>
      <c r="T189" s="128">
        <f>SUM(T190:T208)</f>
        <v>0</v>
      </c>
      <c r="AR189" s="122" t="s">
        <v>18</v>
      </c>
      <c r="AT189" s="129" t="s">
        <v>74</v>
      </c>
      <c r="AU189" s="129" t="s">
        <v>18</v>
      </c>
      <c r="AY189" s="122" t="s">
        <v>131</v>
      </c>
      <c r="BK189" s="130">
        <f>SUM(BK190:BK208)</f>
        <v>0</v>
      </c>
    </row>
    <row r="190" spans="1:65" s="17" customFormat="1" ht="21.75" customHeight="1">
      <c r="A190" s="13"/>
      <c r="B190" s="133"/>
      <c r="C190" s="134" t="s">
        <v>7</v>
      </c>
      <c r="D190" s="134" t="s">
        <v>133</v>
      </c>
      <c r="E190" s="135" t="s">
        <v>227</v>
      </c>
      <c r="F190" s="136" t="s">
        <v>228</v>
      </c>
      <c r="G190" s="137" t="s">
        <v>229</v>
      </c>
      <c r="H190" s="138">
        <v>30</v>
      </c>
      <c r="I190" s="139"/>
      <c r="J190" s="139">
        <f>ROUND(I190*H190,2)</f>
        <v>0</v>
      </c>
      <c r="K190" s="136" t="s">
        <v>137</v>
      </c>
      <c r="L190" s="14"/>
      <c r="M190" s="140"/>
      <c r="N190" s="141" t="s">
        <v>40</v>
      </c>
      <c r="O190" s="142">
        <v>0.23300000000000001</v>
      </c>
      <c r="P190" s="142">
        <f>O190*H190</f>
        <v>6.99</v>
      </c>
      <c r="Q190" s="142">
        <v>0</v>
      </c>
      <c r="R190" s="142">
        <f>Q190*H190</f>
        <v>0</v>
      </c>
      <c r="S190" s="142">
        <v>0</v>
      </c>
      <c r="T190" s="143">
        <f>S190*H190</f>
        <v>0</v>
      </c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R190" s="144" t="s">
        <v>138</v>
      </c>
      <c r="AT190" s="144" t="s">
        <v>133</v>
      </c>
      <c r="AU190" s="144" t="s">
        <v>84</v>
      </c>
      <c r="AY190" s="2" t="s">
        <v>131</v>
      </c>
      <c r="BE190" s="145">
        <f>IF(N190="základní",J190,0)</f>
        <v>0</v>
      </c>
      <c r="BF190" s="145">
        <f>IF(N190="snížená",J190,0)</f>
        <v>0</v>
      </c>
      <c r="BG190" s="145">
        <f>IF(N190="zákl. přenesená",J190,0)</f>
        <v>0</v>
      </c>
      <c r="BH190" s="145">
        <f>IF(N190="sníž. přenesená",J190,0)</f>
        <v>0</v>
      </c>
      <c r="BI190" s="145">
        <f>IF(N190="nulová",J190,0)</f>
        <v>0</v>
      </c>
      <c r="BJ190" s="2" t="s">
        <v>18</v>
      </c>
      <c r="BK190" s="145">
        <f>ROUND(I190*H190,2)</f>
        <v>0</v>
      </c>
      <c r="BL190" s="2" t="s">
        <v>138</v>
      </c>
      <c r="BM190" s="144" t="s">
        <v>230</v>
      </c>
    </row>
    <row r="191" spans="1:65" ht="27">
      <c r="A191" s="13"/>
      <c r="B191" s="14"/>
      <c r="C191" s="13"/>
      <c r="D191" s="146" t="s">
        <v>140</v>
      </c>
      <c r="E191" s="13"/>
      <c r="F191" s="147" t="s">
        <v>231</v>
      </c>
      <c r="G191" s="13"/>
      <c r="H191" s="13"/>
      <c r="I191" s="13"/>
      <c r="J191" s="13"/>
      <c r="K191" s="13"/>
      <c r="L191" s="14"/>
      <c r="M191" s="148"/>
      <c r="N191" s="149"/>
      <c r="O191" s="41"/>
      <c r="P191" s="41"/>
      <c r="Q191" s="41"/>
      <c r="R191" s="41"/>
      <c r="S191" s="41"/>
      <c r="T191" s="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" t="s">
        <v>140</v>
      </c>
      <c r="AU191" s="2" t="s">
        <v>84</v>
      </c>
    </row>
    <row r="192" spans="1:65" s="150" customFormat="1">
      <c r="B192" s="151"/>
      <c r="D192" s="146" t="s">
        <v>142</v>
      </c>
      <c r="E192" s="152"/>
      <c r="F192" s="153" t="s">
        <v>232</v>
      </c>
      <c r="H192" s="154">
        <v>30</v>
      </c>
      <c r="L192" s="151"/>
      <c r="M192" s="155"/>
      <c r="N192" s="156"/>
      <c r="O192" s="156"/>
      <c r="P192" s="156"/>
      <c r="Q192" s="156"/>
      <c r="R192" s="156"/>
      <c r="S192" s="156"/>
      <c r="T192" s="157"/>
      <c r="AT192" s="152" t="s">
        <v>142</v>
      </c>
      <c r="AU192" s="152" t="s">
        <v>84</v>
      </c>
      <c r="AV192" s="150" t="s">
        <v>84</v>
      </c>
      <c r="AW192" s="150" t="s">
        <v>32</v>
      </c>
      <c r="AX192" s="150" t="s">
        <v>18</v>
      </c>
      <c r="AY192" s="152" t="s">
        <v>131</v>
      </c>
    </row>
    <row r="193" spans="1:65" s="17" customFormat="1" ht="21.75" customHeight="1">
      <c r="A193" s="13"/>
      <c r="B193" s="133"/>
      <c r="C193" s="173" t="s">
        <v>233</v>
      </c>
      <c r="D193" s="173" t="s">
        <v>207</v>
      </c>
      <c r="E193" s="174" t="s">
        <v>234</v>
      </c>
      <c r="F193" s="175" t="s">
        <v>235</v>
      </c>
      <c r="G193" s="176" t="s">
        <v>229</v>
      </c>
      <c r="H193" s="177">
        <v>30</v>
      </c>
      <c r="I193" s="178"/>
      <c r="J193" s="178">
        <f>ROUND(I193*H193,2)</f>
        <v>0</v>
      </c>
      <c r="K193" s="175"/>
      <c r="L193" s="179"/>
      <c r="M193" s="180"/>
      <c r="N193" s="181" t="s">
        <v>40</v>
      </c>
      <c r="O193" s="142">
        <v>0</v>
      </c>
      <c r="P193" s="142">
        <f>O193*H193</f>
        <v>0</v>
      </c>
      <c r="Q193" s="142">
        <v>1.0499999999999999E-3</v>
      </c>
      <c r="R193" s="142">
        <f>Q193*H193</f>
        <v>3.15E-2</v>
      </c>
      <c r="S193" s="142">
        <v>0</v>
      </c>
      <c r="T193" s="143">
        <f>S193*H193</f>
        <v>0</v>
      </c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R193" s="144" t="s">
        <v>183</v>
      </c>
      <c r="AT193" s="144" t="s">
        <v>207</v>
      </c>
      <c r="AU193" s="144" t="s">
        <v>84</v>
      </c>
      <c r="AY193" s="2" t="s">
        <v>131</v>
      </c>
      <c r="BE193" s="145">
        <f>IF(N193="základní",J193,0)</f>
        <v>0</v>
      </c>
      <c r="BF193" s="145">
        <f>IF(N193="snížená",J193,0)</f>
        <v>0</v>
      </c>
      <c r="BG193" s="145">
        <f>IF(N193="zákl. přenesená",J193,0)</f>
        <v>0</v>
      </c>
      <c r="BH193" s="145">
        <f>IF(N193="sníž. přenesená",J193,0)</f>
        <v>0</v>
      </c>
      <c r="BI193" s="145">
        <f>IF(N193="nulová",J193,0)</f>
        <v>0</v>
      </c>
      <c r="BJ193" s="2" t="s">
        <v>18</v>
      </c>
      <c r="BK193" s="145">
        <f>ROUND(I193*H193,2)</f>
        <v>0</v>
      </c>
      <c r="BL193" s="2" t="s">
        <v>138</v>
      </c>
      <c r="BM193" s="144" t="s">
        <v>236</v>
      </c>
    </row>
    <row r="194" spans="1:65" ht="27">
      <c r="A194" s="13"/>
      <c r="B194" s="14"/>
      <c r="C194" s="13"/>
      <c r="D194" s="146" t="s">
        <v>140</v>
      </c>
      <c r="E194" s="13"/>
      <c r="F194" s="147" t="s">
        <v>237</v>
      </c>
      <c r="G194" s="13"/>
      <c r="H194" s="13"/>
      <c r="I194" s="13"/>
      <c r="J194" s="13"/>
      <c r="K194" s="13"/>
      <c r="L194" s="14"/>
      <c r="M194" s="148"/>
      <c r="N194" s="149"/>
      <c r="O194" s="41"/>
      <c r="P194" s="41"/>
      <c r="Q194" s="41"/>
      <c r="R194" s="41"/>
      <c r="S194" s="41"/>
      <c r="T194" s="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" t="s">
        <v>140</v>
      </c>
      <c r="AU194" s="2" t="s">
        <v>84</v>
      </c>
    </row>
    <row r="195" spans="1:65" ht="18">
      <c r="A195" s="13"/>
      <c r="B195" s="14"/>
      <c r="C195" s="13"/>
      <c r="D195" s="146" t="s">
        <v>238</v>
      </c>
      <c r="E195" s="13"/>
      <c r="F195" s="182" t="s">
        <v>239</v>
      </c>
      <c r="G195" s="13"/>
      <c r="H195" s="13"/>
      <c r="I195" s="13"/>
      <c r="J195" s="13"/>
      <c r="K195" s="13"/>
      <c r="L195" s="14"/>
      <c r="M195" s="148"/>
      <c r="N195" s="149"/>
      <c r="O195" s="41"/>
      <c r="P195" s="41"/>
      <c r="Q195" s="41"/>
      <c r="R195" s="41"/>
      <c r="S195" s="41"/>
      <c r="T195" s="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" t="s">
        <v>238</v>
      </c>
      <c r="AU195" s="2" t="s">
        <v>84</v>
      </c>
    </row>
    <row r="196" spans="1:65" s="150" customFormat="1">
      <c r="B196" s="151"/>
      <c r="D196" s="146" t="s">
        <v>142</v>
      </c>
      <c r="E196" s="152"/>
      <c r="F196" s="153" t="s">
        <v>232</v>
      </c>
      <c r="H196" s="154">
        <v>30</v>
      </c>
      <c r="L196" s="151"/>
      <c r="M196" s="155"/>
      <c r="N196" s="156"/>
      <c r="O196" s="156"/>
      <c r="P196" s="156"/>
      <c r="Q196" s="156"/>
      <c r="R196" s="156"/>
      <c r="S196" s="156"/>
      <c r="T196" s="157"/>
      <c r="AT196" s="152" t="s">
        <v>142</v>
      </c>
      <c r="AU196" s="152" t="s">
        <v>84</v>
      </c>
      <c r="AV196" s="150" t="s">
        <v>84</v>
      </c>
      <c r="AW196" s="150" t="s">
        <v>32</v>
      </c>
      <c r="AX196" s="150" t="s">
        <v>18</v>
      </c>
      <c r="AY196" s="152" t="s">
        <v>131</v>
      </c>
    </row>
    <row r="197" spans="1:65" s="17" customFormat="1" ht="21.75" customHeight="1">
      <c r="A197" s="13"/>
      <c r="B197" s="133"/>
      <c r="C197" s="134" t="s">
        <v>240</v>
      </c>
      <c r="D197" s="134" t="s">
        <v>133</v>
      </c>
      <c r="E197" s="135" t="s">
        <v>241</v>
      </c>
      <c r="F197" s="136" t="s">
        <v>242</v>
      </c>
      <c r="G197" s="137" t="s">
        <v>243</v>
      </c>
      <c r="H197" s="138">
        <v>2</v>
      </c>
      <c r="I197" s="139"/>
      <c r="J197" s="139">
        <f>ROUND(I197*H197,2)</f>
        <v>0</v>
      </c>
      <c r="K197" s="136" t="s">
        <v>137</v>
      </c>
      <c r="L197" s="14"/>
      <c r="M197" s="140"/>
      <c r="N197" s="141" t="s">
        <v>40</v>
      </c>
      <c r="O197" s="142">
        <v>0.56499999999999995</v>
      </c>
      <c r="P197" s="142">
        <f>O197*H197</f>
        <v>1.1299999999999999</v>
      </c>
      <c r="Q197" s="142">
        <v>0</v>
      </c>
      <c r="R197" s="142">
        <f>Q197*H197</f>
        <v>0</v>
      </c>
      <c r="S197" s="142">
        <v>0</v>
      </c>
      <c r="T197" s="143">
        <f>S197*H197</f>
        <v>0</v>
      </c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R197" s="144" t="s">
        <v>138</v>
      </c>
      <c r="AT197" s="144" t="s">
        <v>133</v>
      </c>
      <c r="AU197" s="144" t="s">
        <v>84</v>
      </c>
      <c r="AY197" s="2" t="s">
        <v>131</v>
      </c>
      <c r="BE197" s="145">
        <f>IF(N197="základní",J197,0)</f>
        <v>0</v>
      </c>
      <c r="BF197" s="145">
        <f>IF(N197="snížená",J197,0)</f>
        <v>0</v>
      </c>
      <c r="BG197" s="145">
        <f>IF(N197="zákl. přenesená",J197,0)</f>
        <v>0</v>
      </c>
      <c r="BH197" s="145">
        <f>IF(N197="sníž. přenesená",J197,0)</f>
        <v>0</v>
      </c>
      <c r="BI197" s="145">
        <f>IF(N197="nulová",J197,0)</f>
        <v>0</v>
      </c>
      <c r="BJ197" s="2" t="s">
        <v>18</v>
      </c>
      <c r="BK197" s="145">
        <f>ROUND(I197*H197,2)</f>
        <v>0</v>
      </c>
      <c r="BL197" s="2" t="s">
        <v>138</v>
      </c>
      <c r="BM197" s="144" t="s">
        <v>244</v>
      </c>
    </row>
    <row r="198" spans="1:65" ht="18">
      <c r="A198" s="13"/>
      <c r="B198" s="14"/>
      <c r="C198" s="13"/>
      <c r="D198" s="146" t="s">
        <v>140</v>
      </c>
      <c r="E198" s="13"/>
      <c r="F198" s="147" t="s">
        <v>245</v>
      </c>
      <c r="G198" s="13"/>
      <c r="H198" s="13"/>
      <c r="I198" s="13"/>
      <c r="J198" s="13"/>
      <c r="K198" s="13"/>
      <c r="L198" s="14"/>
      <c r="M198" s="148"/>
      <c r="N198" s="149"/>
      <c r="O198" s="41"/>
      <c r="P198" s="41"/>
      <c r="Q198" s="41"/>
      <c r="R198" s="41"/>
      <c r="S198" s="41"/>
      <c r="T198" s="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" t="s">
        <v>140</v>
      </c>
      <c r="AU198" s="2" t="s">
        <v>84</v>
      </c>
    </row>
    <row r="199" spans="1:65" s="150" customFormat="1">
      <c r="B199" s="151"/>
      <c r="D199" s="146" t="s">
        <v>142</v>
      </c>
      <c r="E199" s="152"/>
      <c r="F199" s="153" t="s">
        <v>246</v>
      </c>
      <c r="H199" s="154">
        <v>2</v>
      </c>
      <c r="L199" s="151"/>
      <c r="M199" s="155"/>
      <c r="N199" s="156"/>
      <c r="O199" s="156"/>
      <c r="P199" s="156"/>
      <c r="Q199" s="156"/>
      <c r="R199" s="156"/>
      <c r="S199" s="156"/>
      <c r="T199" s="157"/>
      <c r="AT199" s="152" t="s">
        <v>142</v>
      </c>
      <c r="AU199" s="152" t="s">
        <v>84</v>
      </c>
      <c r="AV199" s="150" t="s">
        <v>84</v>
      </c>
      <c r="AW199" s="150" t="s">
        <v>32</v>
      </c>
      <c r="AX199" s="150" t="s">
        <v>18</v>
      </c>
      <c r="AY199" s="152" t="s">
        <v>131</v>
      </c>
    </row>
    <row r="200" spans="1:65" s="17" customFormat="1" ht="16.5" customHeight="1">
      <c r="A200" s="13"/>
      <c r="B200" s="133"/>
      <c r="C200" s="173" t="s">
        <v>247</v>
      </c>
      <c r="D200" s="173" t="s">
        <v>207</v>
      </c>
      <c r="E200" s="174" t="s">
        <v>248</v>
      </c>
      <c r="F200" s="175" t="s">
        <v>249</v>
      </c>
      <c r="G200" s="176" t="s">
        <v>243</v>
      </c>
      <c r="H200" s="177">
        <v>2</v>
      </c>
      <c r="I200" s="178"/>
      <c r="J200" s="178">
        <f>ROUND(I200*H200,2)</f>
        <v>0</v>
      </c>
      <c r="K200" s="175"/>
      <c r="L200" s="179"/>
      <c r="M200" s="180"/>
      <c r="N200" s="181" t="s">
        <v>40</v>
      </c>
      <c r="O200" s="142">
        <v>0</v>
      </c>
      <c r="P200" s="142">
        <f>O200*H200</f>
        <v>0</v>
      </c>
      <c r="Q200" s="142">
        <v>1.9000000000000001E-4</v>
      </c>
      <c r="R200" s="142">
        <f>Q200*H200</f>
        <v>3.8000000000000002E-4</v>
      </c>
      <c r="S200" s="142">
        <v>0</v>
      </c>
      <c r="T200" s="143">
        <f>S200*H200</f>
        <v>0</v>
      </c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R200" s="144" t="s">
        <v>183</v>
      </c>
      <c r="AT200" s="144" t="s">
        <v>207</v>
      </c>
      <c r="AU200" s="144" t="s">
        <v>84</v>
      </c>
      <c r="AY200" s="2" t="s">
        <v>131</v>
      </c>
      <c r="BE200" s="145">
        <f>IF(N200="základní",J200,0)</f>
        <v>0</v>
      </c>
      <c r="BF200" s="145">
        <f>IF(N200="snížená",J200,0)</f>
        <v>0</v>
      </c>
      <c r="BG200" s="145">
        <f>IF(N200="zákl. přenesená",J200,0)</f>
        <v>0</v>
      </c>
      <c r="BH200" s="145">
        <f>IF(N200="sníž. přenesená",J200,0)</f>
        <v>0</v>
      </c>
      <c r="BI200" s="145">
        <f>IF(N200="nulová",J200,0)</f>
        <v>0</v>
      </c>
      <c r="BJ200" s="2" t="s">
        <v>18</v>
      </c>
      <c r="BK200" s="145">
        <f>ROUND(I200*H200,2)</f>
        <v>0</v>
      </c>
      <c r="BL200" s="2" t="s">
        <v>138</v>
      </c>
      <c r="BM200" s="144" t="s">
        <v>250</v>
      </c>
    </row>
    <row r="201" spans="1:65">
      <c r="A201" s="13"/>
      <c r="B201" s="14"/>
      <c r="C201" s="13"/>
      <c r="D201" s="146" t="s">
        <v>140</v>
      </c>
      <c r="E201" s="13"/>
      <c r="F201" s="147" t="s">
        <v>251</v>
      </c>
      <c r="G201" s="13"/>
      <c r="H201" s="13"/>
      <c r="I201" s="13"/>
      <c r="J201" s="13"/>
      <c r="K201" s="13"/>
      <c r="L201" s="14"/>
      <c r="M201" s="148"/>
      <c r="N201" s="149"/>
      <c r="O201" s="41"/>
      <c r="P201" s="41"/>
      <c r="Q201" s="41"/>
      <c r="R201" s="41"/>
      <c r="S201" s="41"/>
      <c r="T201" s="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" t="s">
        <v>140</v>
      </c>
      <c r="AU201" s="2" t="s">
        <v>84</v>
      </c>
    </row>
    <row r="202" spans="1:65" s="150" customFormat="1">
      <c r="B202" s="151"/>
      <c r="D202" s="146" t="s">
        <v>142</v>
      </c>
      <c r="E202" s="152"/>
      <c r="F202" s="153" t="s">
        <v>84</v>
      </c>
      <c r="H202" s="154">
        <v>2</v>
      </c>
      <c r="L202" s="151"/>
      <c r="M202" s="155"/>
      <c r="N202" s="156"/>
      <c r="O202" s="156"/>
      <c r="P202" s="156"/>
      <c r="Q202" s="156"/>
      <c r="R202" s="156"/>
      <c r="S202" s="156"/>
      <c r="T202" s="157"/>
      <c r="AT202" s="152" t="s">
        <v>142</v>
      </c>
      <c r="AU202" s="152" t="s">
        <v>84</v>
      </c>
      <c r="AV202" s="150" t="s">
        <v>84</v>
      </c>
      <c r="AW202" s="150" t="s">
        <v>32</v>
      </c>
      <c r="AX202" s="150" t="s">
        <v>18</v>
      </c>
      <c r="AY202" s="152" t="s">
        <v>131</v>
      </c>
    </row>
    <row r="203" spans="1:65" s="17" customFormat="1" ht="16.5" customHeight="1">
      <c r="A203" s="13"/>
      <c r="B203" s="133"/>
      <c r="C203" s="134" t="s">
        <v>252</v>
      </c>
      <c r="D203" s="134" t="s">
        <v>133</v>
      </c>
      <c r="E203" s="135" t="s">
        <v>253</v>
      </c>
      <c r="F203" s="136" t="s">
        <v>254</v>
      </c>
      <c r="G203" s="137" t="s">
        <v>229</v>
      </c>
      <c r="H203" s="138">
        <v>40</v>
      </c>
      <c r="I203" s="139"/>
      <c r="J203" s="139">
        <f>ROUND(I203*H203,2)</f>
        <v>0</v>
      </c>
      <c r="K203" s="136" t="s">
        <v>137</v>
      </c>
      <c r="L203" s="14"/>
      <c r="M203" s="140"/>
      <c r="N203" s="141" t="s">
        <v>40</v>
      </c>
      <c r="O203" s="142">
        <v>5.3999999999999999E-2</v>
      </c>
      <c r="P203" s="142">
        <f>O203*H203</f>
        <v>2.16</v>
      </c>
      <c r="Q203" s="142">
        <v>1.9000000000000001E-4</v>
      </c>
      <c r="R203" s="142">
        <f>Q203*H203</f>
        <v>7.6000000000000009E-3</v>
      </c>
      <c r="S203" s="142">
        <v>0</v>
      </c>
      <c r="T203" s="143">
        <f>S203*H203</f>
        <v>0</v>
      </c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R203" s="144" t="s">
        <v>138</v>
      </c>
      <c r="AT203" s="144" t="s">
        <v>133</v>
      </c>
      <c r="AU203" s="144" t="s">
        <v>84</v>
      </c>
      <c r="AY203" s="2" t="s">
        <v>131</v>
      </c>
      <c r="BE203" s="145">
        <f>IF(N203="základní",J203,0)</f>
        <v>0</v>
      </c>
      <c r="BF203" s="145">
        <f>IF(N203="snížená",J203,0)</f>
        <v>0</v>
      </c>
      <c r="BG203" s="145">
        <f>IF(N203="zákl. přenesená",J203,0)</f>
        <v>0</v>
      </c>
      <c r="BH203" s="145">
        <f>IF(N203="sníž. přenesená",J203,0)</f>
        <v>0</v>
      </c>
      <c r="BI203" s="145">
        <f>IF(N203="nulová",J203,0)</f>
        <v>0</v>
      </c>
      <c r="BJ203" s="2" t="s">
        <v>18</v>
      </c>
      <c r="BK203" s="145">
        <f>ROUND(I203*H203,2)</f>
        <v>0</v>
      </c>
      <c r="BL203" s="2" t="s">
        <v>138</v>
      </c>
      <c r="BM203" s="144" t="s">
        <v>255</v>
      </c>
    </row>
    <row r="204" spans="1:65">
      <c r="A204" s="13"/>
      <c r="B204" s="14"/>
      <c r="C204" s="13"/>
      <c r="D204" s="146" t="s">
        <v>140</v>
      </c>
      <c r="E204" s="13"/>
      <c r="F204" s="147" t="s">
        <v>256</v>
      </c>
      <c r="G204" s="13"/>
      <c r="H204" s="13"/>
      <c r="I204" s="13"/>
      <c r="J204" s="13"/>
      <c r="K204" s="13"/>
      <c r="L204" s="14"/>
      <c r="M204" s="148"/>
      <c r="N204" s="149"/>
      <c r="O204" s="41"/>
      <c r="P204" s="41"/>
      <c r="Q204" s="41"/>
      <c r="R204" s="41"/>
      <c r="S204" s="41"/>
      <c r="T204" s="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" t="s">
        <v>140</v>
      </c>
      <c r="AU204" s="2" t="s">
        <v>84</v>
      </c>
    </row>
    <row r="205" spans="1:65" s="150" customFormat="1">
      <c r="B205" s="151"/>
      <c r="D205" s="146" t="s">
        <v>142</v>
      </c>
      <c r="E205" s="152"/>
      <c r="F205" s="153" t="s">
        <v>257</v>
      </c>
      <c r="H205" s="154">
        <v>40</v>
      </c>
      <c r="L205" s="151"/>
      <c r="M205" s="155"/>
      <c r="N205" s="156"/>
      <c r="O205" s="156"/>
      <c r="P205" s="156"/>
      <c r="Q205" s="156"/>
      <c r="R205" s="156"/>
      <c r="S205" s="156"/>
      <c r="T205" s="157"/>
      <c r="AT205" s="152" t="s">
        <v>142</v>
      </c>
      <c r="AU205" s="152" t="s">
        <v>84</v>
      </c>
      <c r="AV205" s="150" t="s">
        <v>84</v>
      </c>
      <c r="AW205" s="150" t="s">
        <v>32</v>
      </c>
      <c r="AX205" s="150" t="s">
        <v>18</v>
      </c>
      <c r="AY205" s="152" t="s">
        <v>131</v>
      </c>
    </row>
    <row r="206" spans="1:65" s="17" customFormat="1" ht="16.5" customHeight="1">
      <c r="A206" s="13"/>
      <c r="B206" s="133"/>
      <c r="C206" s="134" t="s">
        <v>258</v>
      </c>
      <c r="D206" s="134" t="s">
        <v>133</v>
      </c>
      <c r="E206" s="135" t="s">
        <v>259</v>
      </c>
      <c r="F206" s="136" t="s">
        <v>260</v>
      </c>
      <c r="G206" s="137" t="s">
        <v>229</v>
      </c>
      <c r="H206" s="138">
        <v>30</v>
      </c>
      <c r="I206" s="139"/>
      <c r="J206" s="139">
        <f>ROUND(I206*H206,2)</f>
        <v>0</v>
      </c>
      <c r="K206" s="136" t="s">
        <v>137</v>
      </c>
      <c r="L206" s="14"/>
      <c r="M206" s="140"/>
      <c r="N206" s="141" t="s">
        <v>40</v>
      </c>
      <c r="O206" s="142">
        <v>2.5000000000000001E-2</v>
      </c>
      <c r="P206" s="142">
        <f>O206*H206</f>
        <v>0.75</v>
      </c>
      <c r="Q206" s="142">
        <v>9.0000000000000006E-5</v>
      </c>
      <c r="R206" s="142">
        <f>Q206*H206</f>
        <v>2.7000000000000001E-3</v>
      </c>
      <c r="S206" s="142">
        <v>0</v>
      </c>
      <c r="T206" s="143">
        <f>S206*H206</f>
        <v>0</v>
      </c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R206" s="144" t="s">
        <v>138</v>
      </c>
      <c r="AT206" s="144" t="s">
        <v>133</v>
      </c>
      <c r="AU206" s="144" t="s">
        <v>84</v>
      </c>
      <c r="AY206" s="2" t="s">
        <v>131</v>
      </c>
      <c r="BE206" s="145">
        <f>IF(N206="základní",J206,0)</f>
        <v>0</v>
      </c>
      <c r="BF206" s="145">
        <f>IF(N206="snížená",J206,0)</f>
        <v>0</v>
      </c>
      <c r="BG206" s="145">
        <f>IF(N206="zákl. přenesená",J206,0)</f>
        <v>0</v>
      </c>
      <c r="BH206" s="145">
        <f>IF(N206="sníž. přenesená",J206,0)</f>
        <v>0</v>
      </c>
      <c r="BI206" s="145">
        <f>IF(N206="nulová",J206,0)</f>
        <v>0</v>
      </c>
      <c r="BJ206" s="2" t="s">
        <v>18</v>
      </c>
      <c r="BK206" s="145">
        <f>ROUND(I206*H206,2)</f>
        <v>0</v>
      </c>
      <c r="BL206" s="2" t="s">
        <v>138</v>
      </c>
      <c r="BM206" s="144" t="s">
        <v>261</v>
      </c>
    </row>
    <row r="207" spans="1:65">
      <c r="A207" s="13"/>
      <c r="B207" s="14"/>
      <c r="C207" s="13"/>
      <c r="D207" s="146" t="s">
        <v>140</v>
      </c>
      <c r="E207" s="13"/>
      <c r="F207" s="147" t="s">
        <v>262</v>
      </c>
      <c r="G207" s="13"/>
      <c r="H207" s="13"/>
      <c r="I207" s="13"/>
      <c r="J207" s="13"/>
      <c r="K207" s="13"/>
      <c r="L207" s="14"/>
      <c r="M207" s="148"/>
      <c r="N207" s="149"/>
      <c r="O207" s="41"/>
      <c r="P207" s="41"/>
      <c r="Q207" s="41"/>
      <c r="R207" s="41"/>
      <c r="S207" s="41"/>
      <c r="T207" s="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" t="s">
        <v>140</v>
      </c>
      <c r="AU207" s="2" t="s">
        <v>84</v>
      </c>
    </row>
    <row r="208" spans="1:65" s="150" customFormat="1">
      <c r="B208" s="151"/>
      <c r="D208" s="146" t="s">
        <v>142</v>
      </c>
      <c r="E208" s="152"/>
      <c r="F208" s="153" t="s">
        <v>232</v>
      </c>
      <c r="H208" s="154">
        <v>30</v>
      </c>
      <c r="L208" s="151"/>
      <c r="M208" s="155"/>
      <c r="N208" s="156"/>
      <c r="O208" s="156"/>
      <c r="P208" s="156"/>
      <c r="Q208" s="156"/>
      <c r="R208" s="156"/>
      <c r="S208" s="156"/>
      <c r="T208" s="157"/>
      <c r="AT208" s="152" t="s">
        <v>142</v>
      </c>
      <c r="AU208" s="152" t="s">
        <v>84</v>
      </c>
      <c r="AV208" s="150" t="s">
        <v>84</v>
      </c>
      <c r="AW208" s="150" t="s">
        <v>32</v>
      </c>
      <c r="AX208" s="150" t="s">
        <v>18</v>
      </c>
      <c r="AY208" s="152" t="s">
        <v>131</v>
      </c>
    </row>
    <row r="209" spans="1:65" s="120" customFormat="1" ht="22.9" customHeight="1">
      <c r="B209" s="121"/>
      <c r="D209" s="122" t="s">
        <v>74</v>
      </c>
      <c r="E209" s="131" t="s">
        <v>95</v>
      </c>
      <c r="F209" s="131" t="s">
        <v>263</v>
      </c>
      <c r="J209" s="132">
        <f>BK209</f>
        <v>0</v>
      </c>
      <c r="L209" s="121"/>
      <c r="M209" s="125"/>
      <c r="N209" s="126"/>
      <c r="O209" s="126"/>
      <c r="P209" s="127">
        <f>SUM(P210:P212)</f>
        <v>1.63548</v>
      </c>
      <c r="Q209" s="126"/>
      <c r="R209" s="127">
        <f>SUM(R210:R212)</f>
        <v>0</v>
      </c>
      <c r="S209" s="126"/>
      <c r="T209" s="128">
        <f>SUM(T210:T212)</f>
        <v>1.26</v>
      </c>
      <c r="AR209" s="122" t="s">
        <v>18</v>
      </c>
      <c r="AT209" s="129" t="s">
        <v>74</v>
      </c>
      <c r="AU209" s="129" t="s">
        <v>18</v>
      </c>
      <c r="AY209" s="122" t="s">
        <v>131</v>
      </c>
      <c r="BK209" s="130">
        <f>SUM(BK210:BK212)</f>
        <v>0</v>
      </c>
    </row>
    <row r="210" spans="1:65" s="17" customFormat="1" ht="21.75" customHeight="1">
      <c r="A210" s="13"/>
      <c r="B210" s="133"/>
      <c r="C210" s="134" t="s">
        <v>6</v>
      </c>
      <c r="D210" s="134" t="s">
        <v>133</v>
      </c>
      <c r="E210" s="135" t="s">
        <v>264</v>
      </c>
      <c r="F210" s="136" t="s">
        <v>265</v>
      </c>
      <c r="G210" s="137" t="s">
        <v>154</v>
      </c>
      <c r="H210" s="138">
        <v>0.504</v>
      </c>
      <c r="I210" s="139"/>
      <c r="J210" s="139">
        <f>ROUND(I210*H210,2)</f>
        <v>0</v>
      </c>
      <c r="K210" s="136" t="s">
        <v>137</v>
      </c>
      <c r="L210" s="14"/>
      <c r="M210" s="140"/>
      <c r="N210" s="141" t="s">
        <v>40</v>
      </c>
      <c r="O210" s="142">
        <v>3.2450000000000001</v>
      </c>
      <c r="P210" s="142">
        <f>O210*H210</f>
        <v>1.63548</v>
      </c>
      <c r="Q210" s="142">
        <v>0</v>
      </c>
      <c r="R210" s="142">
        <f>Q210*H210</f>
        <v>0</v>
      </c>
      <c r="S210" s="142">
        <v>2.5</v>
      </c>
      <c r="T210" s="143">
        <f>S210*H210</f>
        <v>1.26</v>
      </c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R210" s="144" t="s">
        <v>138</v>
      </c>
      <c r="AT210" s="144" t="s">
        <v>133</v>
      </c>
      <c r="AU210" s="144" t="s">
        <v>84</v>
      </c>
      <c r="AY210" s="2" t="s">
        <v>131</v>
      </c>
      <c r="BE210" s="145">
        <f>IF(N210="základní",J210,0)</f>
        <v>0</v>
      </c>
      <c r="BF210" s="145">
        <f>IF(N210="snížená",J210,0)</f>
        <v>0</v>
      </c>
      <c r="BG210" s="145">
        <f>IF(N210="zákl. přenesená",J210,0)</f>
        <v>0</v>
      </c>
      <c r="BH210" s="145">
        <f>IF(N210="sníž. přenesená",J210,0)</f>
        <v>0</v>
      </c>
      <c r="BI210" s="145">
        <f>IF(N210="nulová",J210,0)</f>
        <v>0</v>
      </c>
      <c r="BJ210" s="2" t="s">
        <v>18</v>
      </c>
      <c r="BK210" s="145">
        <f>ROUND(I210*H210,2)</f>
        <v>0</v>
      </c>
      <c r="BL210" s="2" t="s">
        <v>138</v>
      </c>
      <c r="BM210" s="144" t="s">
        <v>266</v>
      </c>
    </row>
    <row r="211" spans="1:65" ht="27">
      <c r="A211" s="13"/>
      <c r="B211" s="14"/>
      <c r="C211" s="13"/>
      <c r="D211" s="146" t="s">
        <v>140</v>
      </c>
      <c r="E211" s="13"/>
      <c r="F211" s="147" t="s">
        <v>267</v>
      </c>
      <c r="G211" s="13"/>
      <c r="H211" s="13"/>
      <c r="I211" s="13"/>
      <c r="J211" s="13"/>
      <c r="K211" s="13"/>
      <c r="L211" s="14"/>
      <c r="M211" s="148"/>
      <c r="N211" s="149"/>
      <c r="O211" s="41"/>
      <c r="P211" s="41"/>
      <c r="Q211" s="41"/>
      <c r="R211" s="41"/>
      <c r="S211" s="41"/>
      <c r="T211" s="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" t="s">
        <v>140</v>
      </c>
      <c r="AU211" s="2" t="s">
        <v>84</v>
      </c>
    </row>
    <row r="212" spans="1:65" s="150" customFormat="1">
      <c r="B212" s="151"/>
      <c r="D212" s="146" t="s">
        <v>142</v>
      </c>
      <c r="E212" s="152"/>
      <c r="F212" s="153" t="s">
        <v>157</v>
      </c>
      <c r="H212" s="154">
        <v>0.504</v>
      </c>
      <c r="L212" s="151"/>
      <c r="M212" s="155"/>
      <c r="N212" s="156"/>
      <c r="O212" s="156"/>
      <c r="P212" s="156"/>
      <c r="Q212" s="156"/>
      <c r="R212" s="156"/>
      <c r="S212" s="156"/>
      <c r="T212" s="157"/>
      <c r="AT212" s="152" t="s">
        <v>142</v>
      </c>
      <c r="AU212" s="152" t="s">
        <v>84</v>
      </c>
      <c r="AV212" s="150" t="s">
        <v>84</v>
      </c>
      <c r="AW212" s="150" t="s">
        <v>32</v>
      </c>
      <c r="AX212" s="150" t="s">
        <v>18</v>
      </c>
      <c r="AY212" s="152" t="s">
        <v>131</v>
      </c>
    </row>
    <row r="213" spans="1:65" s="120" customFormat="1" ht="22.9" customHeight="1">
      <c r="B213" s="121"/>
      <c r="D213" s="122" t="s">
        <v>74</v>
      </c>
      <c r="E213" s="131" t="s">
        <v>268</v>
      </c>
      <c r="F213" s="131" t="s">
        <v>269</v>
      </c>
      <c r="J213" s="132">
        <f>BK213</f>
        <v>0</v>
      </c>
      <c r="L213" s="121"/>
      <c r="M213" s="125"/>
      <c r="N213" s="126"/>
      <c r="O213" s="126"/>
      <c r="P213" s="127">
        <f>SUM(P214:P217)</f>
        <v>0.103656</v>
      </c>
      <c r="Q213" s="126"/>
      <c r="R213" s="127">
        <f>SUM(R214:R217)</f>
        <v>0</v>
      </c>
      <c r="S213" s="126"/>
      <c r="T213" s="128">
        <f>SUM(T214:T217)</f>
        <v>0</v>
      </c>
      <c r="AR213" s="122" t="s">
        <v>18</v>
      </c>
      <c r="AT213" s="129" t="s">
        <v>74</v>
      </c>
      <c r="AU213" s="129" t="s">
        <v>18</v>
      </c>
      <c r="AY213" s="122" t="s">
        <v>131</v>
      </c>
      <c r="BK213" s="130">
        <f>SUM(BK214:BK217)</f>
        <v>0</v>
      </c>
    </row>
    <row r="214" spans="1:65" s="17" customFormat="1" ht="21.75" customHeight="1">
      <c r="A214" s="13"/>
      <c r="B214" s="133"/>
      <c r="C214" s="134" t="s">
        <v>270</v>
      </c>
      <c r="D214" s="134" t="s">
        <v>133</v>
      </c>
      <c r="E214" s="135" t="s">
        <v>271</v>
      </c>
      <c r="F214" s="136" t="s">
        <v>272</v>
      </c>
      <c r="G214" s="137" t="s">
        <v>190</v>
      </c>
      <c r="H214" s="138">
        <v>4.2000000000000003E-2</v>
      </c>
      <c r="I214" s="139"/>
      <c r="J214" s="139">
        <f>ROUND(I214*H214,2)</f>
        <v>0</v>
      </c>
      <c r="K214" s="136" t="s">
        <v>137</v>
      </c>
      <c r="L214" s="14"/>
      <c r="M214" s="140"/>
      <c r="N214" s="141" t="s">
        <v>40</v>
      </c>
      <c r="O214" s="142">
        <v>1.48</v>
      </c>
      <c r="P214" s="142">
        <f>O214*H214</f>
        <v>6.216E-2</v>
      </c>
      <c r="Q214" s="142">
        <v>0</v>
      </c>
      <c r="R214" s="142">
        <f>Q214*H214</f>
        <v>0</v>
      </c>
      <c r="S214" s="142">
        <v>0</v>
      </c>
      <c r="T214" s="143">
        <f>S214*H214</f>
        <v>0</v>
      </c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R214" s="144" t="s">
        <v>138</v>
      </c>
      <c r="AT214" s="144" t="s">
        <v>133</v>
      </c>
      <c r="AU214" s="144" t="s">
        <v>84</v>
      </c>
      <c r="AY214" s="2" t="s">
        <v>131</v>
      </c>
      <c r="BE214" s="145">
        <f>IF(N214="základní",J214,0)</f>
        <v>0</v>
      </c>
      <c r="BF214" s="145">
        <f>IF(N214="snížená",J214,0)</f>
        <v>0</v>
      </c>
      <c r="BG214" s="145">
        <f>IF(N214="zákl. přenesená",J214,0)</f>
        <v>0</v>
      </c>
      <c r="BH214" s="145">
        <f>IF(N214="sníž. přenesená",J214,0)</f>
        <v>0</v>
      </c>
      <c r="BI214" s="145">
        <f>IF(N214="nulová",J214,0)</f>
        <v>0</v>
      </c>
      <c r="BJ214" s="2" t="s">
        <v>18</v>
      </c>
      <c r="BK214" s="145">
        <f>ROUND(I214*H214,2)</f>
        <v>0</v>
      </c>
      <c r="BL214" s="2" t="s">
        <v>138</v>
      </c>
      <c r="BM214" s="144" t="s">
        <v>273</v>
      </c>
    </row>
    <row r="215" spans="1:65" ht="27">
      <c r="A215" s="13"/>
      <c r="B215" s="14"/>
      <c r="C215" s="13"/>
      <c r="D215" s="146" t="s">
        <v>140</v>
      </c>
      <c r="E215" s="13"/>
      <c r="F215" s="147" t="s">
        <v>274</v>
      </c>
      <c r="G215" s="13"/>
      <c r="H215" s="13"/>
      <c r="I215" s="13"/>
      <c r="J215" s="13"/>
      <c r="K215" s="13"/>
      <c r="L215" s="14"/>
      <c r="M215" s="148"/>
      <c r="N215" s="149"/>
      <c r="O215" s="41"/>
      <c r="P215" s="41"/>
      <c r="Q215" s="41"/>
      <c r="R215" s="41"/>
      <c r="S215" s="41"/>
      <c r="T215" s="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" t="s">
        <v>140</v>
      </c>
      <c r="AU215" s="2" t="s">
        <v>84</v>
      </c>
    </row>
    <row r="216" spans="1:65" ht="21.75" customHeight="1">
      <c r="A216" s="13"/>
      <c r="B216" s="133"/>
      <c r="C216" s="134" t="s">
        <v>275</v>
      </c>
      <c r="D216" s="134" t="s">
        <v>133</v>
      </c>
      <c r="E216" s="135" t="s">
        <v>276</v>
      </c>
      <c r="F216" s="136" t="s">
        <v>277</v>
      </c>
      <c r="G216" s="137" t="s">
        <v>190</v>
      </c>
      <c r="H216" s="138">
        <v>4.2000000000000003E-2</v>
      </c>
      <c r="I216" s="139"/>
      <c r="J216" s="139">
        <f>ROUND(I216*H216,2)</f>
        <v>0</v>
      </c>
      <c r="K216" s="136" t="s">
        <v>137</v>
      </c>
      <c r="L216" s="14"/>
      <c r="M216" s="140"/>
      <c r="N216" s="141" t="s">
        <v>40</v>
      </c>
      <c r="O216" s="142">
        <v>0.98799999999999999</v>
      </c>
      <c r="P216" s="142">
        <f>O216*H216</f>
        <v>4.1496000000000005E-2</v>
      </c>
      <c r="Q216" s="142">
        <v>0</v>
      </c>
      <c r="R216" s="142">
        <f>Q216*H216</f>
        <v>0</v>
      </c>
      <c r="S216" s="142">
        <v>0</v>
      </c>
      <c r="T216" s="143">
        <f>S216*H216</f>
        <v>0</v>
      </c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R216" s="144" t="s">
        <v>138</v>
      </c>
      <c r="AT216" s="144" t="s">
        <v>133</v>
      </c>
      <c r="AU216" s="144" t="s">
        <v>84</v>
      </c>
      <c r="AY216" s="2" t="s">
        <v>131</v>
      </c>
      <c r="BE216" s="145">
        <f>IF(N216="základní",J216,0)</f>
        <v>0</v>
      </c>
      <c r="BF216" s="145">
        <f>IF(N216="snížená",J216,0)</f>
        <v>0</v>
      </c>
      <c r="BG216" s="145">
        <f>IF(N216="zákl. přenesená",J216,0)</f>
        <v>0</v>
      </c>
      <c r="BH216" s="145">
        <f>IF(N216="sníž. přenesená",J216,0)</f>
        <v>0</v>
      </c>
      <c r="BI216" s="145">
        <f>IF(N216="nulová",J216,0)</f>
        <v>0</v>
      </c>
      <c r="BJ216" s="2" t="s">
        <v>18</v>
      </c>
      <c r="BK216" s="145">
        <f>ROUND(I216*H216,2)</f>
        <v>0</v>
      </c>
      <c r="BL216" s="2" t="s">
        <v>138</v>
      </c>
      <c r="BM216" s="144" t="s">
        <v>278</v>
      </c>
    </row>
    <row r="217" spans="1:65" ht="27">
      <c r="A217" s="13"/>
      <c r="B217" s="14"/>
      <c r="C217" s="13"/>
      <c r="D217" s="146" t="s">
        <v>140</v>
      </c>
      <c r="E217" s="13"/>
      <c r="F217" s="147" t="s">
        <v>279</v>
      </c>
      <c r="G217" s="13"/>
      <c r="H217" s="13"/>
      <c r="I217" s="13"/>
      <c r="J217" s="13"/>
      <c r="K217" s="13"/>
      <c r="L217" s="14"/>
      <c r="M217" s="148"/>
      <c r="N217" s="149"/>
      <c r="O217" s="41"/>
      <c r="P217" s="41"/>
      <c r="Q217" s="41"/>
      <c r="R217" s="41"/>
      <c r="S217" s="41"/>
      <c r="T217" s="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" t="s">
        <v>140</v>
      </c>
      <c r="AU217" s="2" t="s">
        <v>84</v>
      </c>
    </row>
    <row r="218" spans="1:65" s="120" customFormat="1" ht="25.9" customHeight="1">
      <c r="B218" s="121"/>
      <c r="D218" s="122" t="s">
        <v>74</v>
      </c>
      <c r="E218" s="123" t="s">
        <v>280</v>
      </c>
      <c r="F218" s="123" t="s">
        <v>281</v>
      </c>
      <c r="J218" s="124">
        <f>BK218</f>
        <v>0</v>
      </c>
      <c r="L218" s="121"/>
      <c r="M218" s="125"/>
      <c r="N218" s="126"/>
      <c r="O218" s="126"/>
      <c r="P218" s="127">
        <f>P219+P273</f>
        <v>41.807053999999994</v>
      </c>
      <c r="Q218" s="126"/>
      <c r="R218" s="127">
        <f>R219+R273</f>
        <v>0.30906000000000006</v>
      </c>
      <c r="S218" s="126"/>
      <c r="T218" s="128">
        <f>T219+T273</f>
        <v>0</v>
      </c>
      <c r="AR218" s="122" t="s">
        <v>84</v>
      </c>
      <c r="AT218" s="129" t="s">
        <v>74</v>
      </c>
      <c r="AU218" s="129" t="s">
        <v>75</v>
      </c>
      <c r="AY218" s="122" t="s">
        <v>131</v>
      </c>
      <c r="BK218" s="130">
        <f>BK219+BK273</f>
        <v>0</v>
      </c>
    </row>
    <row r="219" spans="1:65" ht="22.9" customHeight="1">
      <c r="A219" s="120"/>
      <c r="B219" s="121"/>
      <c r="C219" s="120"/>
      <c r="D219" s="122" t="s">
        <v>74</v>
      </c>
      <c r="E219" s="131" t="s">
        <v>282</v>
      </c>
      <c r="F219" s="131" t="s">
        <v>283</v>
      </c>
      <c r="J219" s="132">
        <f>BK219</f>
        <v>0</v>
      </c>
      <c r="L219" s="121"/>
      <c r="M219" s="125"/>
      <c r="N219" s="126"/>
      <c r="O219" s="126"/>
      <c r="P219" s="127">
        <f>SUM(P220:P272)</f>
        <v>37.327053999999997</v>
      </c>
      <c r="Q219" s="126"/>
      <c r="R219" s="127">
        <f>SUM(R220:R272)</f>
        <v>0.30649000000000004</v>
      </c>
      <c r="S219" s="126"/>
      <c r="T219" s="128">
        <f>SUM(T220:T272)</f>
        <v>0</v>
      </c>
      <c r="AR219" s="122" t="s">
        <v>84</v>
      </c>
      <c r="AT219" s="129" t="s">
        <v>74</v>
      </c>
      <c r="AU219" s="129" t="s">
        <v>18</v>
      </c>
      <c r="AY219" s="122" t="s">
        <v>131</v>
      </c>
      <c r="BK219" s="130">
        <f>SUM(BK220:BK272)</f>
        <v>0</v>
      </c>
    </row>
    <row r="220" spans="1:65" s="17" customFormat="1" ht="21.75" customHeight="1">
      <c r="A220" s="13"/>
      <c r="B220" s="133"/>
      <c r="C220" s="134" t="s">
        <v>284</v>
      </c>
      <c r="D220" s="134" t="s">
        <v>133</v>
      </c>
      <c r="E220" s="135" t="s">
        <v>285</v>
      </c>
      <c r="F220" s="136" t="s">
        <v>286</v>
      </c>
      <c r="G220" s="137" t="s">
        <v>229</v>
      </c>
      <c r="H220" s="138">
        <v>4</v>
      </c>
      <c r="I220" s="139"/>
      <c r="J220" s="139">
        <f>ROUND(I220*H220,2)</f>
        <v>0</v>
      </c>
      <c r="K220" s="136" t="s">
        <v>137</v>
      </c>
      <c r="L220" s="14"/>
      <c r="M220" s="140"/>
      <c r="N220" s="141" t="s">
        <v>40</v>
      </c>
      <c r="O220" s="142">
        <v>0.36699999999999999</v>
      </c>
      <c r="P220" s="142">
        <f>O220*H220</f>
        <v>1.468</v>
      </c>
      <c r="Q220" s="142">
        <v>2.2000000000000001E-3</v>
      </c>
      <c r="R220" s="142">
        <f>Q220*H220</f>
        <v>8.8000000000000005E-3</v>
      </c>
      <c r="S220" s="142">
        <v>0</v>
      </c>
      <c r="T220" s="143">
        <f>S220*H220</f>
        <v>0</v>
      </c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R220" s="144" t="s">
        <v>233</v>
      </c>
      <c r="AT220" s="144" t="s">
        <v>133</v>
      </c>
      <c r="AU220" s="144" t="s">
        <v>84</v>
      </c>
      <c r="AY220" s="2" t="s">
        <v>131</v>
      </c>
      <c r="BE220" s="145">
        <f>IF(N220="základní",J220,0)</f>
        <v>0</v>
      </c>
      <c r="BF220" s="145">
        <f>IF(N220="snížená",J220,0)</f>
        <v>0</v>
      </c>
      <c r="BG220" s="145">
        <f>IF(N220="zákl. přenesená",J220,0)</f>
        <v>0</v>
      </c>
      <c r="BH220" s="145">
        <f>IF(N220="sníž. přenesená",J220,0)</f>
        <v>0</v>
      </c>
      <c r="BI220" s="145">
        <f>IF(N220="nulová",J220,0)</f>
        <v>0</v>
      </c>
      <c r="BJ220" s="2" t="s">
        <v>18</v>
      </c>
      <c r="BK220" s="145">
        <f>ROUND(I220*H220,2)</f>
        <v>0</v>
      </c>
      <c r="BL220" s="2" t="s">
        <v>233</v>
      </c>
      <c r="BM220" s="144" t="s">
        <v>287</v>
      </c>
    </row>
    <row r="221" spans="1:65" ht="18">
      <c r="A221" s="13"/>
      <c r="B221" s="14"/>
      <c r="C221" s="13"/>
      <c r="D221" s="146" t="s">
        <v>140</v>
      </c>
      <c r="E221" s="13"/>
      <c r="F221" s="147" t="s">
        <v>288</v>
      </c>
      <c r="G221" s="13"/>
      <c r="H221" s="13"/>
      <c r="I221" s="13"/>
      <c r="J221" s="13"/>
      <c r="K221" s="13"/>
      <c r="L221" s="14"/>
      <c r="M221" s="148"/>
      <c r="N221" s="149"/>
      <c r="O221" s="41"/>
      <c r="P221" s="41"/>
      <c r="Q221" s="41"/>
      <c r="R221" s="41"/>
      <c r="S221" s="41"/>
      <c r="T221" s="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" t="s">
        <v>140</v>
      </c>
      <c r="AU221" s="2" t="s">
        <v>84</v>
      </c>
    </row>
    <row r="222" spans="1:65" s="150" customFormat="1">
      <c r="B222" s="151"/>
      <c r="D222" s="146" t="s">
        <v>142</v>
      </c>
      <c r="E222" s="152"/>
      <c r="F222" s="153" t="s">
        <v>138</v>
      </c>
      <c r="H222" s="154">
        <v>4</v>
      </c>
      <c r="L222" s="151"/>
      <c r="M222" s="155"/>
      <c r="N222" s="156"/>
      <c r="O222" s="156"/>
      <c r="P222" s="156"/>
      <c r="Q222" s="156"/>
      <c r="R222" s="156"/>
      <c r="S222" s="156"/>
      <c r="T222" s="157"/>
      <c r="AT222" s="152" t="s">
        <v>142</v>
      </c>
      <c r="AU222" s="152" t="s">
        <v>84</v>
      </c>
      <c r="AV222" s="150" t="s">
        <v>84</v>
      </c>
      <c r="AW222" s="150" t="s">
        <v>32</v>
      </c>
      <c r="AX222" s="150" t="s">
        <v>18</v>
      </c>
      <c r="AY222" s="152" t="s">
        <v>131</v>
      </c>
    </row>
    <row r="223" spans="1:65" s="17" customFormat="1" ht="21.75" customHeight="1">
      <c r="A223" s="13"/>
      <c r="B223" s="133"/>
      <c r="C223" s="134" t="s">
        <v>289</v>
      </c>
      <c r="D223" s="134" t="s">
        <v>133</v>
      </c>
      <c r="E223" s="135" t="s">
        <v>290</v>
      </c>
      <c r="F223" s="136" t="s">
        <v>291</v>
      </c>
      <c r="G223" s="137" t="s">
        <v>229</v>
      </c>
      <c r="H223" s="138">
        <v>27</v>
      </c>
      <c r="I223" s="139"/>
      <c r="J223" s="139">
        <f>ROUND(I223*H223,2)</f>
        <v>0</v>
      </c>
      <c r="K223" s="136" t="s">
        <v>137</v>
      </c>
      <c r="L223" s="14"/>
      <c r="M223" s="140"/>
      <c r="N223" s="141" t="s">
        <v>40</v>
      </c>
      <c r="O223" s="142">
        <v>0.435</v>
      </c>
      <c r="P223" s="142">
        <f>O223*H223</f>
        <v>11.744999999999999</v>
      </c>
      <c r="Q223" s="142">
        <v>4.0499999999999998E-3</v>
      </c>
      <c r="R223" s="142">
        <f>Q223*H223</f>
        <v>0.10934999999999999</v>
      </c>
      <c r="S223" s="142">
        <v>0</v>
      </c>
      <c r="T223" s="143">
        <f>S223*H223</f>
        <v>0</v>
      </c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R223" s="144" t="s">
        <v>233</v>
      </c>
      <c r="AT223" s="144" t="s">
        <v>133</v>
      </c>
      <c r="AU223" s="144" t="s">
        <v>84</v>
      </c>
      <c r="AY223" s="2" t="s">
        <v>131</v>
      </c>
      <c r="BE223" s="145">
        <f>IF(N223="základní",J223,0)</f>
        <v>0</v>
      </c>
      <c r="BF223" s="145">
        <f>IF(N223="snížená",J223,0)</f>
        <v>0</v>
      </c>
      <c r="BG223" s="145">
        <f>IF(N223="zákl. přenesená",J223,0)</f>
        <v>0</v>
      </c>
      <c r="BH223" s="145">
        <f>IF(N223="sníž. přenesená",J223,0)</f>
        <v>0</v>
      </c>
      <c r="BI223" s="145">
        <f>IF(N223="nulová",J223,0)</f>
        <v>0</v>
      </c>
      <c r="BJ223" s="2" t="s">
        <v>18</v>
      </c>
      <c r="BK223" s="145">
        <f>ROUND(I223*H223,2)</f>
        <v>0</v>
      </c>
      <c r="BL223" s="2" t="s">
        <v>233</v>
      </c>
      <c r="BM223" s="144" t="s">
        <v>292</v>
      </c>
    </row>
    <row r="224" spans="1:65" ht="18">
      <c r="A224" s="13"/>
      <c r="B224" s="14"/>
      <c r="C224" s="13"/>
      <c r="D224" s="146" t="s">
        <v>140</v>
      </c>
      <c r="E224" s="13"/>
      <c r="F224" s="147" t="s">
        <v>293</v>
      </c>
      <c r="G224" s="13"/>
      <c r="H224" s="13"/>
      <c r="I224" s="13"/>
      <c r="J224" s="13"/>
      <c r="K224" s="13"/>
      <c r="L224" s="14"/>
      <c r="M224" s="148"/>
      <c r="N224" s="149"/>
      <c r="O224" s="41"/>
      <c r="P224" s="41"/>
      <c r="Q224" s="41"/>
      <c r="R224" s="41"/>
      <c r="S224" s="41"/>
      <c r="T224" s="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" t="s">
        <v>140</v>
      </c>
      <c r="AU224" s="2" t="s">
        <v>84</v>
      </c>
    </row>
    <row r="225" spans="1:65" s="150" customFormat="1">
      <c r="B225" s="151"/>
      <c r="D225" s="146" t="s">
        <v>142</v>
      </c>
      <c r="E225" s="152"/>
      <c r="F225" s="153" t="s">
        <v>294</v>
      </c>
      <c r="H225" s="154">
        <v>27</v>
      </c>
      <c r="L225" s="151"/>
      <c r="M225" s="155"/>
      <c r="N225" s="156"/>
      <c r="O225" s="156"/>
      <c r="P225" s="156"/>
      <c r="Q225" s="156"/>
      <c r="R225" s="156"/>
      <c r="S225" s="156"/>
      <c r="T225" s="157"/>
      <c r="AT225" s="152" t="s">
        <v>142</v>
      </c>
      <c r="AU225" s="152" t="s">
        <v>84</v>
      </c>
      <c r="AV225" s="150" t="s">
        <v>84</v>
      </c>
      <c r="AW225" s="150" t="s">
        <v>32</v>
      </c>
      <c r="AX225" s="150" t="s">
        <v>18</v>
      </c>
      <c r="AY225" s="152" t="s">
        <v>131</v>
      </c>
    </row>
    <row r="226" spans="1:65" s="17" customFormat="1" ht="21.75" customHeight="1">
      <c r="A226" s="13"/>
      <c r="B226" s="133"/>
      <c r="C226" s="134" t="s">
        <v>295</v>
      </c>
      <c r="D226" s="134" t="s">
        <v>133</v>
      </c>
      <c r="E226" s="135" t="s">
        <v>296</v>
      </c>
      <c r="F226" s="136" t="s">
        <v>297</v>
      </c>
      <c r="G226" s="137" t="s">
        <v>229</v>
      </c>
      <c r="H226" s="138">
        <v>18</v>
      </c>
      <c r="I226" s="139"/>
      <c r="J226" s="139">
        <f>ROUND(I226*H226,2)</f>
        <v>0</v>
      </c>
      <c r="K226" s="136" t="s">
        <v>137</v>
      </c>
      <c r="L226" s="14"/>
      <c r="M226" s="140"/>
      <c r="N226" s="141" t="s">
        <v>40</v>
      </c>
      <c r="O226" s="142">
        <v>0.45800000000000002</v>
      </c>
      <c r="P226" s="142">
        <f>O226*H226</f>
        <v>8.2439999999999998</v>
      </c>
      <c r="Q226" s="142">
        <v>4.9300000000000004E-3</v>
      </c>
      <c r="R226" s="142">
        <f>Q226*H226</f>
        <v>8.8740000000000013E-2</v>
      </c>
      <c r="S226" s="142">
        <v>0</v>
      </c>
      <c r="T226" s="143">
        <f>S226*H226</f>
        <v>0</v>
      </c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R226" s="144" t="s">
        <v>233</v>
      </c>
      <c r="AT226" s="144" t="s">
        <v>133</v>
      </c>
      <c r="AU226" s="144" t="s">
        <v>84</v>
      </c>
      <c r="AY226" s="2" t="s">
        <v>131</v>
      </c>
      <c r="BE226" s="145">
        <f>IF(N226="základní",J226,0)</f>
        <v>0</v>
      </c>
      <c r="BF226" s="145">
        <f>IF(N226="snížená",J226,0)</f>
        <v>0</v>
      </c>
      <c r="BG226" s="145">
        <f>IF(N226="zákl. přenesená",J226,0)</f>
        <v>0</v>
      </c>
      <c r="BH226" s="145">
        <f>IF(N226="sníž. přenesená",J226,0)</f>
        <v>0</v>
      </c>
      <c r="BI226" s="145">
        <f>IF(N226="nulová",J226,0)</f>
        <v>0</v>
      </c>
      <c r="BJ226" s="2" t="s">
        <v>18</v>
      </c>
      <c r="BK226" s="145">
        <f>ROUND(I226*H226,2)</f>
        <v>0</v>
      </c>
      <c r="BL226" s="2" t="s">
        <v>233</v>
      </c>
      <c r="BM226" s="144" t="s">
        <v>298</v>
      </c>
    </row>
    <row r="227" spans="1:65" ht="18">
      <c r="A227" s="13"/>
      <c r="B227" s="14"/>
      <c r="C227" s="13"/>
      <c r="D227" s="146" t="s">
        <v>140</v>
      </c>
      <c r="E227" s="13"/>
      <c r="F227" s="147" t="s">
        <v>299</v>
      </c>
      <c r="G227" s="13"/>
      <c r="H227" s="13"/>
      <c r="I227" s="13"/>
      <c r="J227" s="13"/>
      <c r="K227" s="13"/>
      <c r="L227" s="14"/>
      <c r="M227" s="148"/>
      <c r="N227" s="149"/>
      <c r="O227" s="41"/>
      <c r="P227" s="41"/>
      <c r="Q227" s="41"/>
      <c r="R227" s="41"/>
      <c r="S227" s="41"/>
      <c r="T227" s="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" t="s">
        <v>140</v>
      </c>
      <c r="AU227" s="2" t="s">
        <v>84</v>
      </c>
    </row>
    <row r="228" spans="1:65" s="150" customFormat="1">
      <c r="B228" s="151"/>
      <c r="D228" s="146" t="s">
        <v>142</v>
      </c>
      <c r="E228" s="152"/>
      <c r="F228" s="153" t="s">
        <v>247</v>
      </c>
      <c r="H228" s="154">
        <v>18</v>
      </c>
      <c r="L228" s="151"/>
      <c r="M228" s="155"/>
      <c r="N228" s="156"/>
      <c r="O228" s="156"/>
      <c r="P228" s="156"/>
      <c r="Q228" s="156"/>
      <c r="R228" s="156"/>
      <c r="S228" s="156"/>
      <c r="T228" s="157"/>
      <c r="AT228" s="152" t="s">
        <v>142</v>
      </c>
      <c r="AU228" s="152" t="s">
        <v>84</v>
      </c>
      <c r="AV228" s="150" t="s">
        <v>84</v>
      </c>
      <c r="AW228" s="150" t="s">
        <v>32</v>
      </c>
      <c r="AX228" s="150" t="s">
        <v>18</v>
      </c>
      <c r="AY228" s="152" t="s">
        <v>131</v>
      </c>
    </row>
    <row r="229" spans="1:65" s="17" customFormat="1" ht="16.5" customHeight="1">
      <c r="A229" s="13"/>
      <c r="B229" s="133"/>
      <c r="C229" s="134" t="s">
        <v>294</v>
      </c>
      <c r="D229" s="134" t="s">
        <v>133</v>
      </c>
      <c r="E229" s="135" t="s">
        <v>300</v>
      </c>
      <c r="F229" s="136" t="s">
        <v>301</v>
      </c>
      <c r="G229" s="137" t="s">
        <v>229</v>
      </c>
      <c r="H229" s="138">
        <v>5</v>
      </c>
      <c r="I229" s="139"/>
      <c r="J229" s="139">
        <f>ROUND(I229*H229,2)</f>
        <v>0</v>
      </c>
      <c r="K229" s="136" t="s">
        <v>137</v>
      </c>
      <c r="L229" s="14"/>
      <c r="M229" s="140"/>
      <c r="N229" s="141" t="s">
        <v>40</v>
      </c>
      <c r="O229" s="142">
        <v>0.36199999999999999</v>
      </c>
      <c r="P229" s="142">
        <f>O229*H229</f>
        <v>1.81</v>
      </c>
      <c r="Q229" s="142">
        <v>4.6800000000000001E-3</v>
      </c>
      <c r="R229" s="142">
        <f>Q229*H229</f>
        <v>2.3400000000000001E-2</v>
      </c>
      <c r="S229" s="142">
        <v>0</v>
      </c>
      <c r="T229" s="143">
        <f>S229*H229</f>
        <v>0</v>
      </c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R229" s="144" t="s">
        <v>233</v>
      </c>
      <c r="AT229" s="144" t="s">
        <v>133</v>
      </c>
      <c r="AU229" s="144" t="s">
        <v>84</v>
      </c>
      <c r="AY229" s="2" t="s">
        <v>131</v>
      </c>
      <c r="BE229" s="145">
        <f>IF(N229="základní",J229,0)</f>
        <v>0</v>
      </c>
      <c r="BF229" s="145">
        <f>IF(N229="snížená",J229,0)</f>
        <v>0</v>
      </c>
      <c r="BG229" s="145">
        <f>IF(N229="zákl. přenesená",J229,0)</f>
        <v>0</v>
      </c>
      <c r="BH229" s="145">
        <f>IF(N229="sníž. přenesená",J229,0)</f>
        <v>0</v>
      </c>
      <c r="BI229" s="145">
        <f>IF(N229="nulová",J229,0)</f>
        <v>0</v>
      </c>
      <c r="BJ229" s="2" t="s">
        <v>18</v>
      </c>
      <c r="BK229" s="145">
        <f>ROUND(I229*H229,2)</f>
        <v>0</v>
      </c>
      <c r="BL229" s="2" t="s">
        <v>233</v>
      </c>
      <c r="BM229" s="144" t="s">
        <v>302</v>
      </c>
    </row>
    <row r="230" spans="1:65">
      <c r="A230" s="13"/>
      <c r="B230" s="14"/>
      <c r="C230" s="13"/>
      <c r="D230" s="146" t="s">
        <v>140</v>
      </c>
      <c r="E230" s="13"/>
      <c r="F230" s="147" t="s">
        <v>303</v>
      </c>
      <c r="G230" s="13"/>
      <c r="H230" s="13"/>
      <c r="I230" s="13"/>
      <c r="J230" s="13"/>
      <c r="K230" s="13"/>
      <c r="L230" s="14"/>
      <c r="M230" s="148"/>
      <c r="N230" s="149"/>
      <c r="O230" s="41"/>
      <c r="P230" s="41"/>
      <c r="Q230" s="41"/>
      <c r="R230" s="41"/>
      <c r="S230" s="41"/>
      <c r="T230" s="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" t="s">
        <v>140</v>
      </c>
      <c r="AU230" s="2" t="s">
        <v>84</v>
      </c>
    </row>
    <row r="231" spans="1:65" s="150" customFormat="1">
      <c r="B231" s="151"/>
      <c r="D231" s="146" t="s">
        <v>142</v>
      </c>
      <c r="E231" s="152"/>
      <c r="F231" s="153" t="s">
        <v>163</v>
      </c>
      <c r="H231" s="154">
        <v>5</v>
      </c>
      <c r="L231" s="151"/>
      <c r="M231" s="155"/>
      <c r="N231" s="156"/>
      <c r="O231" s="156"/>
      <c r="P231" s="156"/>
      <c r="Q231" s="156"/>
      <c r="R231" s="156"/>
      <c r="S231" s="156"/>
      <c r="T231" s="157"/>
      <c r="AT231" s="152" t="s">
        <v>142</v>
      </c>
      <c r="AU231" s="152" t="s">
        <v>84</v>
      </c>
      <c r="AV231" s="150" t="s">
        <v>84</v>
      </c>
      <c r="AW231" s="150" t="s">
        <v>32</v>
      </c>
      <c r="AX231" s="150" t="s">
        <v>18</v>
      </c>
      <c r="AY231" s="152" t="s">
        <v>131</v>
      </c>
    </row>
    <row r="232" spans="1:65" s="17" customFormat="1" ht="16.5" customHeight="1">
      <c r="A232" s="13"/>
      <c r="B232" s="133"/>
      <c r="C232" s="134" t="s">
        <v>304</v>
      </c>
      <c r="D232" s="134" t="s">
        <v>133</v>
      </c>
      <c r="E232" s="135" t="s">
        <v>305</v>
      </c>
      <c r="F232" s="136" t="s">
        <v>306</v>
      </c>
      <c r="G232" s="137" t="s">
        <v>229</v>
      </c>
      <c r="H232" s="138">
        <v>1</v>
      </c>
      <c r="I232" s="139"/>
      <c r="J232" s="139">
        <f>ROUND(I232*H232,2)</f>
        <v>0</v>
      </c>
      <c r="K232" s="136" t="s">
        <v>137</v>
      </c>
      <c r="L232" s="14"/>
      <c r="M232" s="140"/>
      <c r="N232" s="141" t="s">
        <v>40</v>
      </c>
      <c r="O232" s="142">
        <v>0.40300000000000002</v>
      </c>
      <c r="P232" s="142">
        <f>O232*H232</f>
        <v>0.40300000000000002</v>
      </c>
      <c r="Q232" s="142">
        <v>6.5300000000000002E-3</v>
      </c>
      <c r="R232" s="142">
        <f>Q232*H232</f>
        <v>6.5300000000000002E-3</v>
      </c>
      <c r="S232" s="142">
        <v>0</v>
      </c>
      <c r="T232" s="143">
        <f>S232*H232</f>
        <v>0</v>
      </c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R232" s="144" t="s">
        <v>233</v>
      </c>
      <c r="AT232" s="144" t="s">
        <v>133</v>
      </c>
      <c r="AU232" s="144" t="s">
        <v>84</v>
      </c>
      <c r="AY232" s="2" t="s">
        <v>131</v>
      </c>
      <c r="BE232" s="145">
        <f>IF(N232="základní",J232,0)</f>
        <v>0</v>
      </c>
      <c r="BF232" s="145">
        <f>IF(N232="snížená",J232,0)</f>
        <v>0</v>
      </c>
      <c r="BG232" s="145">
        <f>IF(N232="zákl. přenesená",J232,0)</f>
        <v>0</v>
      </c>
      <c r="BH232" s="145">
        <f>IF(N232="sníž. přenesená",J232,0)</f>
        <v>0</v>
      </c>
      <c r="BI232" s="145">
        <f>IF(N232="nulová",J232,0)</f>
        <v>0</v>
      </c>
      <c r="BJ232" s="2" t="s">
        <v>18</v>
      </c>
      <c r="BK232" s="145">
        <f>ROUND(I232*H232,2)</f>
        <v>0</v>
      </c>
      <c r="BL232" s="2" t="s">
        <v>233</v>
      </c>
      <c r="BM232" s="144" t="s">
        <v>307</v>
      </c>
    </row>
    <row r="233" spans="1:65">
      <c r="A233" s="13"/>
      <c r="B233" s="14"/>
      <c r="C233" s="13"/>
      <c r="D233" s="146" t="s">
        <v>140</v>
      </c>
      <c r="E233" s="13"/>
      <c r="F233" s="147" t="s">
        <v>308</v>
      </c>
      <c r="G233" s="13"/>
      <c r="H233" s="13"/>
      <c r="I233" s="13"/>
      <c r="J233" s="13"/>
      <c r="K233" s="13"/>
      <c r="L233" s="14"/>
      <c r="M233" s="148"/>
      <c r="N233" s="149"/>
      <c r="O233" s="41"/>
      <c r="P233" s="41"/>
      <c r="Q233" s="41"/>
      <c r="R233" s="41"/>
      <c r="S233" s="41"/>
      <c r="T233" s="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" t="s">
        <v>140</v>
      </c>
      <c r="AU233" s="2" t="s">
        <v>84</v>
      </c>
    </row>
    <row r="234" spans="1:65" s="150" customFormat="1">
      <c r="B234" s="151"/>
      <c r="D234" s="146" t="s">
        <v>142</v>
      </c>
      <c r="E234" s="152"/>
      <c r="F234" s="153" t="s">
        <v>18</v>
      </c>
      <c r="H234" s="154">
        <v>1</v>
      </c>
      <c r="L234" s="151"/>
      <c r="M234" s="155"/>
      <c r="N234" s="156"/>
      <c r="O234" s="156"/>
      <c r="P234" s="156"/>
      <c r="Q234" s="156"/>
      <c r="R234" s="156"/>
      <c r="S234" s="156"/>
      <c r="T234" s="157"/>
      <c r="AT234" s="152" t="s">
        <v>142</v>
      </c>
      <c r="AU234" s="152" t="s">
        <v>84</v>
      </c>
      <c r="AV234" s="150" t="s">
        <v>84</v>
      </c>
      <c r="AW234" s="150" t="s">
        <v>32</v>
      </c>
      <c r="AX234" s="150" t="s">
        <v>18</v>
      </c>
      <c r="AY234" s="152" t="s">
        <v>131</v>
      </c>
    </row>
    <row r="235" spans="1:65" s="17" customFormat="1" ht="33" customHeight="1">
      <c r="A235" s="13"/>
      <c r="B235" s="133"/>
      <c r="C235" s="134" t="s">
        <v>309</v>
      </c>
      <c r="D235" s="134" t="s">
        <v>133</v>
      </c>
      <c r="E235" s="135" t="s">
        <v>310</v>
      </c>
      <c r="F235" s="136" t="s">
        <v>311</v>
      </c>
      <c r="G235" s="137" t="s">
        <v>312</v>
      </c>
      <c r="H235" s="138">
        <v>1</v>
      </c>
      <c r="I235" s="139"/>
      <c r="J235" s="139">
        <f>ROUND(I235*H235,2)</f>
        <v>0</v>
      </c>
      <c r="K235" s="136"/>
      <c r="L235" s="14"/>
      <c r="M235" s="140"/>
      <c r="N235" s="141" t="s">
        <v>40</v>
      </c>
      <c r="O235" s="142">
        <v>0.45800000000000002</v>
      </c>
      <c r="P235" s="142">
        <f>O235*H235</f>
        <v>0.45800000000000002</v>
      </c>
      <c r="Q235" s="142">
        <v>4.9300000000000004E-3</v>
      </c>
      <c r="R235" s="142">
        <f>Q235*H235</f>
        <v>4.9300000000000004E-3</v>
      </c>
      <c r="S235" s="142">
        <v>0</v>
      </c>
      <c r="T235" s="143">
        <f>S235*H235</f>
        <v>0</v>
      </c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R235" s="144" t="s">
        <v>233</v>
      </c>
      <c r="AT235" s="144" t="s">
        <v>133</v>
      </c>
      <c r="AU235" s="144" t="s">
        <v>84</v>
      </c>
      <c r="AY235" s="2" t="s">
        <v>131</v>
      </c>
      <c r="BE235" s="145">
        <f>IF(N235="základní",J235,0)</f>
        <v>0</v>
      </c>
      <c r="BF235" s="145">
        <f>IF(N235="snížená",J235,0)</f>
        <v>0</v>
      </c>
      <c r="BG235" s="145">
        <f>IF(N235="zákl. přenesená",J235,0)</f>
        <v>0</v>
      </c>
      <c r="BH235" s="145">
        <f>IF(N235="sníž. přenesená",J235,0)</f>
        <v>0</v>
      </c>
      <c r="BI235" s="145">
        <f>IF(N235="nulová",J235,0)</f>
        <v>0</v>
      </c>
      <c r="BJ235" s="2" t="s">
        <v>18</v>
      </c>
      <c r="BK235" s="145">
        <f>ROUND(I235*H235,2)</f>
        <v>0</v>
      </c>
      <c r="BL235" s="2" t="s">
        <v>233</v>
      </c>
      <c r="BM235" s="144" t="s">
        <v>313</v>
      </c>
    </row>
    <row r="236" spans="1:65" ht="18">
      <c r="A236" s="13"/>
      <c r="B236" s="14"/>
      <c r="C236" s="13"/>
      <c r="D236" s="146" t="s">
        <v>140</v>
      </c>
      <c r="E236" s="13"/>
      <c r="F236" s="147" t="s">
        <v>311</v>
      </c>
      <c r="G236" s="13"/>
      <c r="H236" s="13"/>
      <c r="I236" s="13"/>
      <c r="J236" s="13"/>
      <c r="K236" s="13"/>
      <c r="L236" s="14"/>
      <c r="M236" s="148"/>
      <c r="N236" s="149"/>
      <c r="O236" s="41"/>
      <c r="P236" s="41"/>
      <c r="Q236" s="41"/>
      <c r="R236" s="41"/>
      <c r="S236" s="41"/>
      <c r="T236" s="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" t="s">
        <v>140</v>
      </c>
      <c r="AU236" s="2" t="s">
        <v>84</v>
      </c>
    </row>
    <row r="237" spans="1:65" s="150" customFormat="1">
      <c r="B237" s="151"/>
      <c r="D237" s="146" t="s">
        <v>142</v>
      </c>
      <c r="E237" s="152"/>
      <c r="F237" s="153" t="s">
        <v>18</v>
      </c>
      <c r="H237" s="154">
        <v>1</v>
      </c>
      <c r="L237" s="151"/>
      <c r="M237" s="155"/>
      <c r="N237" s="156"/>
      <c r="O237" s="156"/>
      <c r="P237" s="156"/>
      <c r="Q237" s="156"/>
      <c r="R237" s="156"/>
      <c r="S237" s="156"/>
      <c r="T237" s="157"/>
      <c r="AT237" s="152" t="s">
        <v>142</v>
      </c>
      <c r="AU237" s="152" t="s">
        <v>84</v>
      </c>
      <c r="AV237" s="150" t="s">
        <v>84</v>
      </c>
      <c r="AW237" s="150" t="s">
        <v>32</v>
      </c>
      <c r="AX237" s="150" t="s">
        <v>18</v>
      </c>
      <c r="AY237" s="152" t="s">
        <v>131</v>
      </c>
    </row>
    <row r="238" spans="1:65" s="17" customFormat="1" ht="33" customHeight="1">
      <c r="A238" s="13"/>
      <c r="B238" s="133"/>
      <c r="C238" s="134" t="s">
        <v>232</v>
      </c>
      <c r="D238" s="134" t="s">
        <v>133</v>
      </c>
      <c r="E238" s="135" t="s">
        <v>314</v>
      </c>
      <c r="F238" s="136" t="s">
        <v>315</v>
      </c>
      <c r="G238" s="137" t="s">
        <v>229</v>
      </c>
      <c r="H238" s="138">
        <v>8</v>
      </c>
      <c r="I238" s="139"/>
      <c r="J238" s="139">
        <f>ROUND(I238*H238,2)</f>
        <v>0</v>
      </c>
      <c r="K238" s="136"/>
      <c r="L238" s="14"/>
      <c r="M238" s="140"/>
      <c r="N238" s="141" t="s">
        <v>40</v>
      </c>
      <c r="O238" s="142">
        <v>0.45800000000000002</v>
      </c>
      <c r="P238" s="142">
        <f>O238*H238</f>
        <v>3.6640000000000001</v>
      </c>
      <c r="Q238" s="142">
        <v>4.9300000000000004E-3</v>
      </c>
      <c r="R238" s="142">
        <f>Q238*H238</f>
        <v>3.9440000000000003E-2</v>
      </c>
      <c r="S238" s="142">
        <v>0</v>
      </c>
      <c r="T238" s="143">
        <f>S238*H238</f>
        <v>0</v>
      </c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R238" s="144" t="s">
        <v>233</v>
      </c>
      <c r="AT238" s="144" t="s">
        <v>133</v>
      </c>
      <c r="AU238" s="144" t="s">
        <v>84</v>
      </c>
      <c r="AY238" s="2" t="s">
        <v>131</v>
      </c>
      <c r="BE238" s="145">
        <f>IF(N238="základní",J238,0)</f>
        <v>0</v>
      </c>
      <c r="BF238" s="145">
        <f>IF(N238="snížená",J238,0)</f>
        <v>0</v>
      </c>
      <c r="BG238" s="145">
        <f>IF(N238="zákl. přenesená",J238,0)</f>
        <v>0</v>
      </c>
      <c r="BH238" s="145">
        <f>IF(N238="sníž. přenesená",J238,0)</f>
        <v>0</v>
      </c>
      <c r="BI238" s="145">
        <f>IF(N238="nulová",J238,0)</f>
        <v>0</v>
      </c>
      <c r="BJ238" s="2" t="s">
        <v>18</v>
      </c>
      <c r="BK238" s="145">
        <f>ROUND(I238*H238,2)</f>
        <v>0</v>
      </c>
      <c r="BL238" s="2" t="s">
        <v>233</v>
      </c>
      <c r="BM238" s="144" t="s">
        <v>316</v>
      </c>
    </row>
    <row r="239" spans="1:65" ht="18">
      <c r="A239" s="13"/>
      <c r="B239" s="14"/>
      <c r="C239" s="13"/>
      <c r="D239" s="146" t="s">
        <v>140</v>
      </c>
      <c r="E239" s="13"/>
      <c r="F239" s="147" t="s">
        <v>317</v>
      </c>
      <c r="G239" s="13"/>
      <c r="H239" s="13"/>
      <c r="I239" s="13"/>
      <c r="J239" s="13"/>
      <c r="K239" s="13"/>
      <c r="L239" s="14"/>
      <c r="M239" s="148"/>
      <c r="N239" s="149"/>
      <c r="O239" s="41"/>
      <c r="P239" s="41"/>
      <c r="Q239" s="41"/>
      <c r="R239" s="41"/>
      <c r="S239" s="41"/>
      <c r="T239" s="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" t="s">
        <v>140</v>
      </c>
      <c r="AU239" s="2" t="s">
        <v>84</v>
      </c>
    </row>
    <row r="240" spans="1:65" s="150" customFormat="1">
      <c r="B240" s="151"/>
      <c r="D240" s="146" t="s">
        <v>142</v>
      </c>
      <c r="E240" s="152"/>
      <c r="F240" s="153" t="s">
        <v>183</v>
      </c>
      <c r="H240" s="154">
        <v>8</v>
      </c>
      <c r="L240" s="151"/>
      <c r="M240" s="155"/>
      <c r="N240" s="156"/>
      <c r="O240" s="156"/>
      <c r="P240" s="156"/>
      <c r="Q240" s="156"/>
      <c r="R240" s="156"/>
      <c r="S240" s="156"/>
      <c r="T240" s="157"/>
      <c r="AT240" s="152" t="s">
        <v>142</v>
      </c>
      <c r="AU240" s="152" t="s">
        <v>84</v>
      </c>
      <c r="AV240" s="150" t="s">
        <v>84</v>
      </c>
      <c r="AW240" s="150" t="s">
        <v>32</v>
      </c>
      <c r="AX240" s="150" t="s">
        <v>18</v>
      </c>
      <c r="AY240" s="152" t="s">
        <v>131</v>
      </c>
    </row>
    <row r="241" spans="1:65" s="17" customFormat="1" ht="21.75" customHeight="1">
      <c r="A241" s="13"/>
      <c r="B241" s="133"/>
      <c r="C241" s="134" t="s">
        <v>318</v>
      </c>
      <c r="D241" s="134" t="s">
        <v>133</v>
      </c>
      <c r="E241" s="135" t="s">
        <v>319</v>
      </c>
      <c r="F241" s="136" t="s">
        <v>320</v>
      </c>
      <c r="G241" s="137" t="s">
        <v>312</v>
      </c>
      <c r="H241" s="138">
        <v>1</v>
      </c>
      <c r="I241" s="139"/>
      <c r="J241" s="139">
        <f>ROUND(I241*H241,2)</f>
        <v>0</v>
      </c>
      <c r="K241" s="136" t="s">
        <v>137</v>
      </c>
      <c r="L241" s="14"/>
      <c r="M241" s="140"/>
      <c r="N241" s="141" t="s">
        <v>40</v>
      </c>
      <c r="O241" s="142">
        <v>1.78</v>
      </c>
      <c r="P241" s="142">
        <f>O241*H241</f>
        <v>1.78</v>
      </c>
      <c r="Q241" s="142">
        <v>3.3800000000000002E-3</v>
      </c>
      <c r="R241" s="142">
        <f>Q241*H241</f>
        <v>3.3800000000000002E-3</v>
      </c>
      <c r="S241" s="142">
        <v>0</v>
      </c>
      <c r="T241" s="143">
        <f>S241*H241</f>
        <v>0</v>
      </c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R241" s="144" t="s">
        <v>233</v>
      </c>
      <c r="AT241" s="144" t="s">
        <v>133</v>
      </c>
      <c r="AU241" s="144" t="s">
        <v>84</v>
      </c>
      <c r="AY241" s="2" t="s">
        <v>131</v>
      </c>
      <c r="BE241" s="145">
        <f>IF(N241="základní",J241,0)</f>
        <v>0</v>
      </c>
      <c r="BF241" s="145">
        <f>IF(N241="snížená",J241,0)</f>
        <v>0</v>
      </c>
      <c r="BG241" s="145">
        <f>IF(N241="zákl. přenesená",J241,0)</f>
        <v>0</v>
      </c>
      <c r="BH241" s="145">
        <f>IF(N241="sníž. přenesená",J241,0)</f>
        <v>0</v>
      </c>
      <c r="BI241" s="145">
        <f>IF(N241="nulová",J241,0)</f>
        <v>0</v>
      </c>
      <c r="BJ241" s="2" t="s">
        <v>18</v>
      </c>
      <c r="BK241" s="145">
        <f>ROUND(I241*H241,2)</f>
        <v>0</v>
      </c>
      <c r="BL241" s="2" t="s">
        <v>233</v>
      </c>
      <c r="BM241" s="144" t="s">
        <v>321</v>
      </c>
    </row>
    <row r="242" spans="1:65">
      <c r="A242" s="13"/>
      <c r="B242" s="14"/>
      <c r="C242" s="13"/>
      <c r="D242" s="146" t="s">
        <v>140</v>
      </c>
      <c r="E242" s="13"/>
      <c r="F242" s="147" t="s">
        <v>322</v>
      </c>
      <c r="G242" s="13"/>
      <c r="H242" s="13"/>
      <c r="I242" s="13"/>
      <c r="J242" s="13"/>
      <c r="K242" s="13"/>
      <c r="L242" s="14"/>
      <c r="M242" s="148"/>
      <c r="N242" s="149"/>
      <c r="O242" s="41"/>
      <c r="P242" s="41"/>
      <c r="Q242" s="41"/>
      <c r="R242" s="41"/>
      <c r="S242" s="41"/>
      <c r="T242" s="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" t="s">
        <v>140</v>
      </c>
      <c r="AU242" s="2" t="s">
        <v>84</v>
      </c>
    </row>
    <row r="243" spans="1:65" s="150" customFormat="1">
      <c r="B243" s="151"/>
      <c r="D243" s="146" t="s">
        <v>142</v>
      </c>
      <c r="E243" s="152"/>
      <c r="F243" s="153" t="s">
        <v>18</v>
      </c>
      <c r="H243" s="154">
        <v>1</v>
      </c>
      <c r="L243" s="151"/>
      <c r="M243" s="155"/>
      <c r="N243" s="156"/>
      <c r="O243" s="156"/>
      <c r="P243" s="156"/>
      <c r="Q243" s="156"/>
      <c r="R243" s="156"/>
      <c r="S243" s="156"/>
      <c r="T243" s="157"/>
      <c r="AT243" s="152" t="s">
        <v>142</v>
      </c>
      <c r="AU243" s="152" t="s">
        <v>84</v>
      </c>
      <c r="AV243" s="150" t="s">
        <v>84</v>
      </c>
      <c r="AW243" s="150" t="s">
        <v>32</v>
      </c>
      <c r="AX243" s="150" t="s">
        <v>18</v>
      </c>
      <c r="AY243" s="152" t="s">
        <v>131</v>
      </c>
    </row>
    <row r="244" spans="1:65" s="17" customFormat="1" ht="21.75" customHeight="1">
      <c r="A244" s="13"/>
      <c r="B244" s="133"/>
      <c r="C244" s="134" t="s">
        <v>323</v>
      </c>
      <c r="D244" s="134" t="s">
        <v>133</v>
      </c>
      <c r="E244" s="135" t="s">
        <v>324</v>
      </c>
      <c r="F244" s="136" t="s">
        <v>325</v>
      </c>
      <c r="G244" s="137" t="s">
        <v>312</v>
      </c>
      <c r="H244" s="138">
        <v>1</v>
      </c>
      <c r="I244" s="139"/>
      <c r="J244" s="139">
        <f>ROUND(I244*H244,2)</f>
        <v>0</v>
      </c>
      <c r="K244" s="136" t="s">
        <v>137</v>
      </c>
      <c r="L244" s="14"/>
      <c r="M244" s="140"/>
      <c r="N244" s="141" t="s">
        <v>40</v>
      </c>
      <c r="O244" s="142">
        <v>1.756</v>
      </c>
      <c r="P244" s="142">
        <f>O244*H244</f>
        <v>1.756</v>
      </c>
      <c r="Q244" s="142">
        <v>6.79E-3</v>
      </c>
      <c r="R244" s="142">
        <f>Q244*H244</f>
        <v>6.79E-3</v>
      </c>
      <c r="S244" s="142">
        <v>0</v>
      </c>
      <c r="T244" s="143">
        <f>S244*H244</f>
        <v>0</v>
      </c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R244" s="144" t="s">
        <v>233</v>
      </c>
      <c r="AT244" s="144" t="s">
        <v>133</v>
      </c>
      <c r="AU244" s="144" t="s">
        <v>84</v>
      </c>
      <c r="AY244" s="2" t="s">
        <v>131</v>
      </c>
      <c r="BE244" s="145">
        <f>IF(N244="základní",J244,0)</f>
        <v>0</v>
      </c>
      <c r="BF244" s="145">
        <f>IF(N244="snížená",J244,0)</f>
        <v>0</v>
      </c>
      <c r="BG244" s="145">
        <f>IF(N244="zákl. přenesená",J244,0)</f>
        <v>0</v>
      </c>
      <c r="BH244" s="145">
        <f>IF(N244="sníž. přenesená",J244,0)</f>
        <v>0</v>
      </c>
      <c r="BI244" s="145">
        <f>IF(N244="nulová",J244,0)</f>
        <v>0</v>
      </c>
      <c r="BJ244" s="2" t="s">
        <v>18</v>
      </c>
      <c r="BK244" s="145">
        <f>ROUND(I244*H244,2)</f>
        <v>0</v>
      </c>
      <c r="BL244" s="2" t="s">
        <v>233</v>
      </c>
      <c r="BM244" s="144" t="s">
        <v>326</v>
      </c>
    </row>
    <row r="245" spans="1:65" ht="27">
      <c r="A245" s="13"/>
      <c r="B245" s="14"/>
      <c r="C245" s="13"/>
      <c r="D245" s="146" t="s">
        <v>140</v>
      </c>
      <c r="E245" s="13"/>
      <c r="F245" s="147" t="s">
        <v>327</v>
      </c>
      <c r="G245" s="13"/>
      <c r="H245" s="13"/>
      <c r="I245" s="13"/>
      <c r="J245" s="13"/>
      <c r="K245" s="13"/>
      <c r="L245" s="14"/>
      <c r="M245" s="148"/>
      <c r="N245" s="149"/>
      <c r="O245" s="41"/>
      <c r="P245" s="41"/>
      <c r="Q245" s="41"/>
      <c r="R245" s="41"/>
      <c r="S245" s="41"/>
      <c r="T245" s="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" t="s">
        <v>140</v>
      </c>
      <c r="AU245" s="2" t="s">
        <v>84</v>
      </c>
    </row>
    <row r="246" spans="1:65" s="150" customFormat="1">
      <c r="B246" s="151"/>
      <c r="D246" s="146" t="s">
        <v>142</v>
      </c>
      <c r="E246" s="152"/>
      <c r="F246" s="153" t="s">
        <v>18</v>
      </c>
      <c r="H246" s="154">
        <v>1</v>
      </c>
      <c r="L246" s="151"/>
      <c r="M246" s="155"/>
      <c r="N246" s="156"/>
      <c r="O246" s="156"/>
      <c r="P246" s="156"/>
      <c r="Q246" s="156"/>
      <c r="R246" s="156"/>
      <c r="S246" s="156"/>
      <c r="T246" s="157"/>
      <c r="AT246" s="152" t="s">
        <v>142</v>
      </c>
      <c r="AU246" s="152" t="s">
        <v>84</v>
      </c>
      <c r="AV246" s="150" t="s">
        <v>84</v>
      </c>
      <c r="AW246" s="150" t="s">
        <v>32</v>
      </c>
      <c r="AX246" s="150" t="s">
        <v>18</v>
      </c>
      <c r="AY246" s="152" t="s">
        <v>131</v>
      </c>
    </row>
    <row r="247" spans="1:65" s="17" customFormat="1" ht="21.75" customHeight="1">
      <c r="A247" s="13"/>
      <c r="B247" s="133"/>
      <c r="C247" s="173" t="s">
        <v>328</v>
      </c>
      <c r="D247" s="173" t="s">
        <v>207</v>
      </c>
      <c r="E247" s="174" t="s">
        <v>329</v>
      </c>
      <c r="F247" s="175" t="s">
        <v>330</v>
      </c>
      <c r="G247" s="176" t="s">
        <v>243</v>
      </c>
      <c r="H247" s="177">
        <v>1</v>
      </c>
      <c r="I247" s="178"/>
      <c r="J247" s="178">
        <f>ROUND(I247*H247,2)</f>
        <v>0</v>
      </c>
      <c r="K247" s="175"/>
      <c r="L247" s="179"/>
      <c r="M247" s="180"/>
      <c r="N247" s="181" t="s">
        <v>40</v>
      </c>
      <c r="O247" s="142">
        <v>0</v>
      </c>
      <c r="P247" s="142">
        <f>O247*H247</f>
        <v>0</v>
      </c>
      <c r="Q247" s="142">
        <v>3.5000000000000001E-3</v>
      </c>
      <c r="R247" s="142">
        <f>Q247*H247</f>
        <v>3.5000000000000001E-3</v>
      </c>
      <c r="S247" s="142">
        <v>0</v>
      </c>
      <c r="T247" s="143">
        <f>S247*H247</f>
        <v>0</v>
      </c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R247" s="144" t="s">
        <v>323</v>
      </c>
      <c r="AT247" s="144" t="s">
        <v>207</v>
      </c>
      <c r="AU247" s="144" t="s">
        <v>84</v>
      </c>
      <c r="AY247" s="2" t="s">
        <v>131</v>
      </c>
      <c r="BE247" s="145">
        <f>IF(N247="základní",J247,0)</f>
        <v>0</v>
      </c>
      <c r="BF247" s="145">
        <f>IF(N247="snížená",J247,0)</f>
        <v>0</v>
      </c>
      <c r="BG247" s="145">
        <f>IF(N247="zákl. přenesená",J247,0)</f>
        <v>0</v>
      </c>
      <c r="BH247" s="145">
        <f>IF(N247="sníž. přenesená",J247,0)</f>
        <v>0</v>
      </c>
      <c r="BI247" s="145">
        <f>IF(N247="nulová",J247,0)</f>
        <v>0</v>
      </c>
      <c r="BJ247" s="2" t="s">
        <v>18</v>
      </c>
      <c r="BK247" s="145">
        <f>ROUND(I247*H247,2)</f>
        <v>0</v>
      </c>
      <c r="BL247" s="2" t="s">
        <v>233</v>
      </c>
      <c r="BM247" s="144" t="s">
        <v>331</v>
      </c>
    </row>
    <row r="248" spans="1:65" ht="18">
      <c r="A248" s="13"/>
      <c r="B248" s="14"/>
      <c r="C248" s="13"/>
      <c r="D248" s="146" t="s">
        <v>140</v>
      </c>
      <c r="E248" s="13"/>
      <c r="F248" s="147" t="s">
        <v>332</v>
      </c>
      <c r="G248" s="13"/>
      <c r="H248" s="13"/>
      <c r="I248" s="13"/>
      <c r="J248" s="13"/>
      <c r="K248" s="13"/>
      <c r="L248" s="14"/>
      <c r="M248" s="148"/>
      <c r="N248" s="149"/>
      <c r="O248" s="41"/>
      <c r="P248" s="41"/>
      <c r="Q248" s="41"/>
      <c r="R248" s="41"/>
      <c r="S248" s="41"/>
      <c r="T248" s="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" t="s">
        <v>140</v>
      </c>
      <c r="AU248" s="2" t="s">
        <v>84</v>
      </c>
    </row>
    <row r="249" spans="1:65" ht="18">
      <c r="A249" s="13"/>
      <c r="B249" s="14"/>
      <c r="C249" s="13"/>
      <c r="D249" s="146" t="s">
        <v>238</v>
      </c>
      <c r="E249" s="13"/>
      <c r="F249" s="182" t="s">
        <v>333</v>
      </c>
      <c r="G249" s="13"/>
      <c r="H249" s="13"/>
      <c r="I249" s="13"/>
      <c r="J249" s="13"/>
      <c r="K249" s="13"/>
      <c r="L249" s="14"/>
      <c r="M249" s="148"/>
      <c r="N249" s="149"/>
      <c r="O249" s="41"/>
      <c r="P249" s="41"/>
      <c r="Q249" s="41"/>
      <c r="R249" s="41"/>
      <c r="S249" s="41"/>
      <c r="T249" s="4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" t="s">
        <v>238</v>
      </c>
      <c r="AU249" s="2" t="s">
        <v>84</v>
      </c>
    </row>
    <row r="250" spans="1:65" s="150" customFormat="1">
      <c r="B250" s="151"/>
      <c r="D250" s="146" t="s">
        <v>142</v>
      </c>
      <c r="E250" s="152"/>
      <c r="F250" s="153" t="s">
        <v>18</v>
      </c>
      <c r="H250" s="154">
        <v>1</v>
      </c>
      <c r="L250" s="151"/>
      <c r="M250" s="155"/>
      <c r="N250" s="156"/>
      <c r="O250" s="156"/>
      <c r="P250" s="156"/>
      <c r="Q250" s="156"/>
      <c r="R250" s="156"/>
      <c r="S250" s="156"/>
      <c r="T250" s="157"/>
      <c r="AT250" s="152" t="s">
        <v>142</v>
      </c>
      <c r="AU250" s="152" t="s">
        <v>84</v>
      </c>
      <c r="AV250" s="150" t="s">
        <v>84</v>
      </c>
      <c r="AW250" s="150" t="s">
        <v>32</v>
      </c>
      <c r="AX250" s="150" t="s">
        <v>18</v>
      </c>
      <c r="AY250" s="152" t="s">
        <v>131</v>
      </c>
    </row>
    <row r="251" spans="1:65" s="17" customFormat="1" ht="21.75" customHeight="1">
      <c r="A251" s="13"/>
      <c r="B251" s="133"/>
      <c r="C251" s="134" t="s">
        <v>334</v>
      </c>
      <c r="D251" s="134" t="s">
        <v>133</v>
      </c>
      <c r="E251" s="135" t="s">
        <v>335</v>
      </c>
      <c r="F251" s="136" t="s">
        <v>336</v>
      </c>
      <c r="G251" s="137" t="s">
        <v>243</v>
      </c>
      <c r="H251" s="138">
        <v>1</v>
      </c>
      <c r="I251" s="139"/>
      <c r="J251" s="139">
        <f>ROUND(I251*H251,2)</f>
        <v>0</v>
      </c>
      <c r="K251" s="136" t="s">
        <v>137</v>
      </c>
      <c r="L251" s="14"/>
      <c r="M251" s="140"/>
      <c r="N251" s="141" t="s">
        <v>40</v>
      </c>
      <c r="O251" s="142">
        <v>0.42399999999999999</v>
      </c>
      <c r="P251" s="142">
        <f>O251*H251</f>
        <v>0.42399999999999999</v>
      </c>
      <c r="Q251" s="142">
        <v>1.65E-3</v>
      </c>
      <c r="R251" s="142">
        <f>Q251*H251</f>
        <v>1.65E-3</v>
      </c>
      <c r="S251" s="142">
        <v>0</v>
      </c>
      <c r="T251" s="143">
        <f>S251*H251</f>
        <v>0</v>
      </c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R251" s="144" t="s">
        <v>233</v>
      </c>
      <c r="AT251" s="144" t="s">
        <v>133</v>
      </c>
      <c r="AU251" s="144" t="s">
        <v>84</v>
      </c>
      <c r="AY251" s="2" t="s">
        <v>131</v>
      </c>
      <c r="BE251" s="145">
        <f>IF(N251="základní",J251,0)</f>
        <v>0</v>
      </c>
      <c r="BF251" s="145">
        <f>IF(N251="snížená",J251,0)</f>
        <v>0</v>
      </c>
      <c r="BG251" s="145">
        <f>IF(N251="zákl. přenesená",J251,0)</f>
        <v>0</v>
      </c>
      <c r="BH251" s="145">
        <f>IF(N251="sníž. přenesená",J251,0)</f>
        <v>0</v>
      </c>
      <c r="BI251" s="145">
        <f>IF(N251="nulová",J251,0)</f>
        <v>0</v>
      </c>
      <c r="BJ251" s="2" t="s">
        <v>18</v>
      </c>
      <c r="BK251" s="145">
        <f>ROUND(I251*H251,2)</f>
        <v>0</v>
      </c>
      <c r="BL251" s="2" t="s">
        <v>233</v>
      </c>
      <c r="BM251" s="144" t="s">
        <v>337</v>
      </c>
    </row>
    <row r="252" spans="1:65" ht="18">
      <c r="A252" s="13"/>
      <c r="B252" s="14"/>
      <c r="C252" s="13"/>
      <c r="D252" s="146" t="s">
        <v>140</v>
      </c>
      <c r="E252" s="13"/>
      <c r="F252" s="147" t="s">
        <v>338</v>
      </c>
      <c r="G252" s="13"/>
      <c r="H252" s="13"/>
      <c r="I252" s="13"/>
      <c r="J252" s="13"/>
      <c r="K252" s="13"/>
      <c r="L252" s="14"/>
      <c r="M252" s="148"/>
      <c r="N252" s="149"/>
      <c r="O252" s="41"/>
      <c r="P252" s="41"/>
      <c r="Q252" s="41"/>
      <c r="R252" s="41"/>
      <c r="S252" s="41"/>
      <c r="T252" s="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" t="s">
        <v>140</v>
      </c>
      <c r="AU252" s="2" t="s">
        <v>84</v>
      </c>
    </row>
    <row r="253" spans="1:65" s="150" customFormat="1">
      <c r="B253" s="151"/>
      <c r="D253" s="146" t="s">
        <v>142</v>
      </c>
      <c r="E253" s="152"/>
      <c r="F253" s="153" t="s">
        <v>18</v>
      </c>
      <c r="H253" s="154">
        <v>1</v>
      </c>
      <c r="L253" s="151"/>
      <c r="M253" s="155"/>
      <c r="N253" s="156"/>
      <c r="O253" s="156"/>
      <c r="P253" s="156"/>
      <c r="Q253" s="156"/>
      <c r="R253" s="156"/>
      <c r="S253" s="156"/>
      <c r="T253" s="157"/>
      <c r="AT253" s="152" t="s">
        <v>142</v>
      </c>
      <c r="AU253" s="152" t="s">
        <v>84</v>
      </c>
      <c r="AV253" s="150" t="s">
        <v>84</v>
      </c>
      <c r="AW253" s="150" t="s">
        <v>32</v>
      </c>
      <c r="AX253" s="150" t="s">
        <v>18</v>
      </c>
      <c r="AY253" s="152" t="s">
        <v>131</v>
      </c>
    </row>
    <row r="254" spans="1:65" s="17" customFormat="1" ht="21.75" customHeight="1">
      <c r="A254" s="13"/>
      <c r="B254" s="133"/>
      <c r="C254" s="134" t="s">
        <v>339</v>
      </c>
      <c r="D254" s="134" t="s">
        <v>133</v>
      </c>
      <c r="E254" s="135" t="s">
        <v>340</v>
      </c>
      <c r="F254" s="136" t="s">
        <v>341</v>
      </c>
      <c r="G254" s="137" t="s">
        <v>243</v>
      </c>
      <c r="H254" s="138">
        <v>2</v>
      </c>
      <c r="I254" s="139"/>
      <c r="J254" s="139">
        <f>ROUND(I254*H254,2)</f>
        <v>0</v>
      </c>
      <c r="K254" s="136" t="s">
        <v>137</v>
      </c>
      <c r="L254" s="14"/>
      <c r="M254" s="140"/>
      <c r="N254" s="141" t="s">
        <v>40</v>
      </c>
      <c r="O254" s="142">
        <v>0.16600000000000001</v>
      </c>
      <c r="P254" s="142">
        <f>O254*H254</f>
        <v>0.33200000000000002</v>
      </c>
      <c r="Q254" s="142">
        <v>2.4000000000000001E-4</v>
      </c>
      <c r="R254" s="142">
        <f>Q254*H254</f>
        <v>4.8000000000000001E-4</v>
      </c>
      <c r="S254" s="142">
        <v>0</v>
      </c>
      <c r="T254" s="143">
        <f>S254*H254</f>
        <v>0</v>
      </c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R254" s="144" t="s">
        <v>233</v>
      </c>
      <c r="AT254" s="144" t="s">
        <v>133</v>
      </c>
      <c r="AU254" s="144" t="s">
        <v>84</v>
      </c>
      <c r="AY254" s="2" t="s">
        <v>131</v>
      </c>
      <c r="BE254" s="145">
        <f>IF(N254="základní",J254,0)</f>
        <v>0</v>
      </c>
      <c r="BF254" s="145">
        <f>IF(N254="snížená",J254,0)</f>
        <v>0</v>
      </c>
      <c r="BG254" s="145">
        <f>IF(N254="zákl. přenesená",J254,0)</f>
        <v>0</v>
      </c>
      <c r="BH254" s="145">
        <f>IF(N254="sníž. přenesená",J254,0)</f>
        <v>0</v>
      </c>
      <c r="BI254" s="145">
        <f>IF(N254="nulová",J254,0)</f>
        <v>0</v>
      </c>
      <c r="BJ254" s="2" t="s">
        <v>18</v>
      </c>
      <c r="BK254" s="145">
        <f>ROUND(I254*H254,2)</f>
        <v>0</v>
      </c>
      <c r="BL254" s="2" t="s">
        <v>233</v>
      </c>
      <c r="BM254" s="144" t="s">
        <v>342</v>
      </c>
    </row>
    <row r="255" spans="1:65" ht="18">
      <c r="A255" s="13"/>
      <c r="B255" s="14"/>
      <c r="C255" s="13"/>
      <c r="D255" s="146" t="s">
        <v>140</v>
      </c>
      <c r="E255" s="13"/>
      <c r="F255" s="147" t="s">
        <v>343</v>
      </c>
      <c r="G255" s="13"/>
      <c r="H255" s="13"/>
      <c r="I255" s="13"/>
      <c r="J255" s="13"/>
      <c r="K255" s="13"/>
      <c r="L255" s="14"/>
      <c r="M255" s="148"/>
      <c r="N255" s="149"/>
      <c r="O255" s="41"/>
      <c r="P255" s="41"/>
      <c r="Q255" s="41"/>
      <c r="R255" s="41"/>
      <c r="S255" s="41"/>
      <c r="T255" s="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" t="s">
        <v>140</v>
      </c>
      <c r="AU255" s="2" t="s">
        <v>84</v>
      </c>
    </row>
    <row r="256" spans="1:65" s="150" customFormat="1">
      <c r="B256" s="151"/>
      <c r="D256" s="146" t="s">
        <v>142</v>
      </c>
      <c r="E256" s="152"/>
      <c r="F256" s="153" t="s">
        <v>84</v>
      </c>
      <c r="H256" s="154">
        <v>2</v>
      </c>
      <c r="L256" s="151"/>
      <c r="M256" s="155"/>
      <c r="N256" s="156"/>
      <c r="O256" s="156"/>
      <c r="P256" s="156"/>
      <c r="Q256" s="156"/>
      <c r="R256" s="156"/>
      <c r="S256" s="156"/>
      <c r="T256" s="157"/>
      <c r="AT256" s="152" t="s">
        <v>142</v>
      </c>
      <c r="AU256" s="152" t="s">
        <v>84</v>
      </c>
      <c r="AV256" s="150" t="s">
        <v>84</v>
      </c>
      <c r="AW256" s="150" t="s">
        <v>32</v>
      </c>
      <c r="AX256" s="150" t="s">
        <v>18</v>
      </c>
      <c r="AY256" s="152" t="s">
        <v>131</v>
      </c>
    </row>
    <row r="257" spans="1:65" s="17" customFormat="1" ht="21.75" customHeight="1">
      <c r="A257" s="13"/>
      <c r="B257" s="133"/>
      <c r="C257" s="134" t="s">
        <v>344</v>
      </c>
      <c r="D257" s="134" t="s">
        <v>133</v>
      </c>
      <c r="E257" s="135" t="s">
        <v>345</v>
      </c>
      <c r="F257" s="136" t="s">
        <v>346</v>
      </c>
      <c r="G257" s="137" t="s">
        <v>243</v>
      </c>
      <c r="H257" s="138">
        <v>2</v>
      </c>
      <c r="I257" s="139"/>
      <c r="J257" s="139">
        <f>ROUND(I257*H257,2)</f>
        <v>0</v>
      </c>
      <c r="K257" s="136" t="s">
        <v>137</v>
      </c>
      <c r="L257" s="14"/>
      <c r="M257" s="140"/>
      <c r="N257" s="141" t="s">
        <v>40</v>
      </c>
      <c r="O257" s="142">
        <v>0.22800000000000001</v>
      </c>
      <c r="P257" s="142">
        <f>O257*H257</f>
        <v>0.45600000000000002</v>
      </c>
      <c r="Q257" s="142">
        <v>6.0999999999999997E-4</v>
      </c>
      <c r="R257" s="142">
        <f>Q257*H257</f>
        <v>1.2199999999999999E-3</v>
      </c>
      <c r="S257" s="142">
        <v>0</v>
      </c>
      <c r="T257" s="143">
        <f>S257*H257</f>
        <v>0</v>
      </c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R257" s="144" t="s">
        <v>233</v>
      </c>
      <c r="AT257" s="144" t="s">
        <v>133</v>
      </c>
      <c r="AU257" s="144" t="s">
        <v>84</v>
      </c>
      <c r="AY257" s="2" t="s">
        <v>131</v>
      </c>
      <c r="BE257" s="145">
        <f>IF(N257="základní",J257,0)</f>
        <v>0</v>
      </c>
      <c r="BF257" s="145">
        <f>IF(N257="snížená",J257,0)</f>
        <v>0</v>
      </c>
      <c r="BG257" s="145">
        <f>IF(N257="zákl. přenesená",J257,0)</f>
        <v>0</v>
      </c>
      <c r="BH257" s="145">
        <f>IF(N257="sníž. přenesená",J257,0)</f>
        <v>0</v>
      </c>
      <c r="BI257" s="145">
        <f>IF(N257="nulová",J257,0)</f>
        <v>0</v>
      </c>
      <c r="BJ257" s="2" t="s">
        <v>18</v>
      </c>
      <c r="BK257" s="145">
        <f>ROUND(I257*H257,2)</f>
        <v>0</v>
      </c>
      <c r="BL257" s="2" t="s">
        <v>233</v>
      </c>
      <c r="BM257" s="144" t="s">
        <v>347</v>
      </c>
    </row>
    <row r="258" spans="1:65" ht="18">
      <c r="A258" s="13"/>
      <c r="B258" s="14"/>
      <c r="C258" s="13"/>
      <c r="D258" s="146" t="s">
        <v>140</v>
      </c>
      <c r="E258" s="13"/>
      <c r="F258" s="147" t="s">
        <v>348</v>
      </c>
      <c r="G258" s="13"/>
      <c r="H258" s="13"/>
      <c r="I258" s="13"/>
      <c r="J258" s="13"/>
      <c r="K258" s="13"/>
      <c r="L258" s="14"/>
      <c r="M258" s="148"/>
      <c r="N258" s="149"/>
      <c r="O258" s="41"/>
      <c r="P258" s="41"/>
      <c r="Q258" s="41"/>
      <c r="R258" s="41"/>
      <c r="S258" s="41"/>
      <c r="T258" s="4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" t="s">
        <v>140</v>
      </c>
      <c r="AU258" s="2" t="s">
        <v>84</v>
      </c>
    </row>
    <row r="259" spans="1:65" s="150" customFormat="1">
      <c r="B259" s="151"/>
      <c r="D259" s="146" t="s">
        <v>142</v>
      </c>
      <c r="E259" s="152"/>
      <c r="F259" s="153" t="s">
        <v>84</v>
      </c>
      <c r="H259" s="154">
        <v>2</v>
      </c>
      <c r="L259" s="151"/>
      <c r="M259" s="155"/>
      <c r="N259" s="156"/>
      <c r="O259" s="156"/>
      <c r="P259" s="156"/>
      <c r="Q259" s="156"/>
      <c r="R259" s="156"/>
      <c r="S259" s="156"/>
      <c r="T259" s="157"/>
      <c r="AT259" s="152" t="s">
        <v>142</v>
      </c>
      <c r="AU259" s="152" t="s">
        <v>84</v>
      </c>
      <c r="AV259" s="150" t="s">
        <v>84</v>
      </c>
      <c r="AW259" s="150" t="s">
        <v>32</v>
      </c>
      <c r="AX259" s="150" t="s">
        <v>18</v>
      </c>
      <c r="AY259" s="152" t="s">
        <v>131</v>
      </c>
    </row>
    <row r="260" spans="1:65" s="17" customFormat="1" ht="21.75" customHeight="1">
      <c r="A260" s="13"/>
      <c r="B260" s="133"/>
      <c r="C260" s="134" t="s">
        <v>349</v>
      </c>
      <c r="D260" s="134" t="s">
        <v>133</v>
      </c>
      <c r="E260" s="135" t="s">
        <v>350</v>
      </c>
      <c r="F260" s="136" t="s">
        <v>351</v>
      </c>
      <c r="G260" s="137" t="s">
        <v>243</v>
      </c>
      <c r="H260" s="138">
        <v>2</v>
      </c>
      <c r="I260" s="139"/>
      <c r="J260" s="139">
        <f>ROUND(I260*H260,2)</f>
        <v>0</v>
      </c>
      <c r="K260" s="136" t="s">
        <v>137</v>
      </c>
      <c r="L260" s="14"/>
      <c r="M260" s="140"/>
      <c r="N260" s="141" t="s">
        <v>40</v>
      </c>
      <c r="O260" s="142">
        <v>0.35199999999999998</v>
      </c>
      <c r="P260" s="142">
        <f>O260*H260</f>
        <v>0.70399999999999996</v>
      </c>
      <c r="Q260" s="142">
        <v>1.2999999999999999E-3</v>
      </c>
      <c r="R260" s="142">
        <f>Q260*H260</f>
        <v>2.5999999999999999E-3</v>
      </c>
      <c r="S260" s="142">
        <v>0</v>
      </c>
      <c r="T260" s="143">
        <f>S260*H260</f>
        <v>0</v>
      </c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R260" s="144" t="s">
        <v>233</v>
      </c>
      <c r="AT260" s="144" t="s">
        <v>133</v>
      </c>
      <c r="AU260" s="144" t="s">
        <v>84</v>
      </c>
      <c r="AY260" s="2" t="s">
        <v>131</v>
      </c>
      <c r="BE260" s="145">
        <f>IF(N260="základní",J260,0)</f>
        <v>0</v>
      </c>
      <c r="BF260" s="145">
        <f>IF(N260="snížená",J260,0)</f>
        <v>0</v>
      </c>
      <c r="BG260" s="145">
        <f>IF(N260="zákl. přenesená",J260,0)</f>
        <v>0</v>
      </c>
      <c r="BH260" s="145">
        <f>IF(N260="sníž. přenesená",J260,0)</f>
        <v>0</v>
      </c>
      <c r="BI260" s="145">
        <f>IF(N260="nulová",J260,0)</f>
        <v>0</v>
      </c>
      <c r="BJ260" s="2" t="s">
        <v>18</v>
      </c>
      <c r="BK260" s="145">
        <f>ROUND(I260*H260,2)</f>
        <v>0</v>
      </c>
      <c r="BL260" s="2" t="s">
        <v>233</v>
      </c>
      <c r="BM260" s="144" t="s">
        <v>352</v>
      </c>
    </row>
    <row r="261" spans="1:65" ht="18">
      <c r="A261" s="13"/>
      <c r="B261" s="14"/>
      <c r="C261" s="13"/>
      <c r="D261" s="146" t="s">
        <v>140</v>
      </c>
      <c r="E261" s="13"/>
      <c r="F261" s="147" t="s">
        <v>353</v>
      </c>
      <c r="G261" s="13"/>
      <c r="H261" s="13"/>
      <c r="I261" s="13"/>
      <c r="J261" s="13"/>
      <c r="K261" s="13"/>
      <c r="L261" s="14"/>
      <c r="M261" s="148"/>
      <c r="N261" s="149"/>
      <c r="O261" s="41"/>
      <c r="P261" s="41"/>
      <c r="Q261" s="41"/>
      <c r="R261" s="41"/>
      <c r="S261" s="41"/>
      <c r="T261" s="4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" t="s">
        <v>140</v>
      </c>
      <c r="AU261" s="2" t="s">
        <v>84</v>
      </c>
    </row>
    <row r="262" spans="1:65" s="150" customFormat="1">
      <c r="B262" s="151"/>
      <c r="D262" s="146" t="s">
        <v>142</v>
      </c>
      <c r="E262" s="152"/>
      <c r="F262" s="153" t="s">
        <v>84</v>
      </c>
      <c r="H262" s="154">
        <v>2</v>
      </c>
      <c r="L262" s="151"/>
      <c r="M262" s="155"/>
      <c r="N262" s="156"/>
      <c r="O262" s="156"/>
      <c r="P262" s="156"/>
      <c r="Q262" s="156"/>
      <c r="R262" s="156"/>
      <c r="S262" s="156"/>
      <c r="T262" s="157"/>
      <c r="AT262" s="152" t="s">
        <v>142</v>
      </c>
      <c r="AU262" s="152" t="s">
        <v>84</v>
      </c>
      <c r="AV262" s="150" t="s">
        <v>84</v>
      </c>
      <c r="AW262" s="150" t="s">
        <v>32</v>
      </c>
      <c r="AX262" s="150" t="s">
        <v>18</v>
      </c>
      <c r="AY262" s="152" t="s">
        <v>131</v>
      </c>
    </row>
    <row r="263" spans="1:65" s="17" customFormat="1" ht="21.75" customHeight="1">
      <c r="A263" s="13"/>
      <c r="B263" s="133"/>
      <c r="C263" s="134" t="s">
        <v>354</v>
      </c>
      <c r="D263" s="134" t="s">
        <v>133</v>
      </c>
      <c r="E263" s="135" t="s">
        <v>355</v>
      </c>
      <c r="F263" s="136" t="s">
        <v>356</v>
      </c>
      <c r="G263" s="137" t="s">
        <v>312</v>
      </c>
      <c r="H263" s="138">
        <v>1</v>
      </c>
      <c r="I263" s="139"/>
      <c r="J263" s="139">
        <f>ROUND(I263*H263,2)</f>
        <v>0</v>
      </c>
      <c r="K263" s="136" t="s">
        <v>137</v>
      </c>
      <c r="L263" s="14"/>
      <c r="M263" s="140"/>
      <c r="N263" s="141" t="s">
        <v>40</v>
      </c>
      <c r="O263" s="142">
        <v>0.3</v>
      </c>
      <c r="P263" s="142">
        <f>O263*H263</f>
        <v>0.3</v>
      </c>
      <c r="Q263" s="142">
        <v>2.6800000000000001E-3</v>
      </c>
      <c r="R263" s="142">
        <f>Q263*H263</f>
        <v>2.6800000000000001E-3</v>
      </c>
      <c r="S263" s="142">
        <v>0</v>
      </c>
      <c r="T263" s="143">
        <f>S263*H263</f>
        <v>0</v>
      </c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R263" s="144" t="s">
        <v>233</v>
      </c>
      <c r="AT263" s="144" t="s">
        <v>133</v>
      </c>
      <c r="AU263" s="144" t="s">
        <v>84</v>
      </c>
      <c r="AY263" s="2" t="s">
        <v>131</v>
      </c>
      <c r="BE263" s="145">
        <f>IF(N263="základní",J263,0)</f>
        <v>0</v>
      </c>
      <c r="BF263" s="145">
        <f>IF(N263="snížená",J263,0)</f>
        <v>0</v>
      </c>
      <c r="BG263" s="145">
        <f>IF(N263="zákl. přenesená",J263,0)</f>
        <v>0</v>
      </c>
      <c r="BH263" s="145">
        <f>IF(N263="sníž. přenesená",J263,0)</f>
        <v>0</v>
      </c>
      <c r="BI263" s="145">
        <f>IF(N263="nulová",J263,0)</f>
        <v>0</v>
      </c>
      <c r="BJ263" s="2" t="s">
        <v>18</v>
      </c>
      <c r="BK263" s="145">
        <f>ROUND(I263*H263,2)</f>
        <v>0</v>
      </c>
      <c r="BL263" s="2" t="s">
        <v>233</v>
      </c>
      <c r="BM263" s="144" t="s">
        <v>357</v>
      </c>
    </row>
    <row r="264" spans="1:65" ht="18">
      <c r="A264" s="13"/>
      <c r="B264" s="14"/>
      <c r="C264" s="13"/>
      <c r="D264" s="146" t="s">
        <v>140</v>
      </c>
      <c r="E264" s="13"/>
      <c r="F264" s="147" t="s">
        <v>358</v>
      </c>
      <c r="G264" s="13"/>
      <c r="H264" s="13"/>
      <c r="I264" s="13"/>
      <c r="J264" s="13"/>
      <c r="K264" s="13"/>
      <c r="L264" s="14"/>
      <c r="M264" s="148"/>
      <c r="N264" s="149"/>
      <c r="O264" s="41"/>
      <c r="P264" s="41"/>
      <c r="Q264" s="41"/>
      <c r="R264" s="41"/>
      <c r="S264" s="41"/>
      <c r="T264" s="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" t="s">
        <v>140</v>
      </c>
      <c r="AU264" s="2" t="s">
        <v>84</v>
      </c>
    </row>
    <row r="265" spans="1:65" s="150" customFormat="1">
      <c r="B265" s="151"/>
      <c r="D265" s="146" t="s">
        <v>142</v>
      </c>
      <c r="E265" s="152"/>
      <c r="F265" s="153" t="s">
        <v>18</v>
      </c>
      <c r="H265" s="154">
        <v>1</v>
      </c>
      <c r="L265" s="151"/>
      <c r="M265" s="155"/>
      <c r="N265" s="156"/>
      <c r="O265" s="156"/>
      <c r="P265" s="156"/>
      <c r="Q265" s="156"/>
      <c r="R265" s="156"/>
      <c r="S265" s="156"/>
      <c r="T265" s="157"/>
      <c r="AT265" s="152" t="s">
        <v>142</v>
      </c>
      <c r="AU265" s="152" t="s">
        <v>84</v>
      </c>
      <c r="AV265" s="150" t="s">
        <v>84</v>
      </c>
      <c r="AW265" s="150" t="s">
        <v>32</v>
      </c>
      <c r="AX265" s="150" t="s">
        <v>18</v>
      </c>
      <c r="AY265" s="152" t="s">
        <v>131</v>
      </c>
    </row>
    <row r="266" spans="1:65" s="17" customFormat="1" ht="21.75" customHeight="1">
      <c r="A266" s="13"/>
      <c r="B266" s="133"/>
      <c r="C266" s="134" t="s">
        <v>359</v>
      </c>
      <c r="D266" s="134" t="s">
        <v>133</v>
      </c>
      <c r="E266" s="135" t="s">
        <v>360</v>
      </c>
      <c r="F266" s="136" t="s">
        <v>361</v>
      </c>
      <c r="G266" s="137" t="s">
        <v>243</v>
      </c>
      <c r="H266" s="138">
        <v>4</v>
      </c>
      <c r="I266" s="139"/>
      <c r="J266" s="139">
        <f>ROUND(I266*H266,2)</f>
        <v>0</v>
      </c>
      <c r="K266" s="136"/>
      <c r="L266" s="14"/>
      <c r="M266" s="140"/>
      <c r="N266" s="141" t="s">
        <v>40</v>
      </c>
      <c r="O266" s="142">
        <v>0.75</v>
      </c>
      <c r="P266" s="142">
        <f>O266*H266</f>
        <v>3</v>
      </c>
      <c r="Q266" s="142">
        <v>7.5000000000000002E-4</v>
      </c>
      <c r="R266" s="142">
        <f>Q266*H266</f>
        <v>3.0000000000000001E-3</v>
      </c>
      <c r="S266" s="142">
        <v>0</v>
      </c>
      <c r="T266" s="143">
        <f>S266*H266</f>
        <v>0</v>
      </c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R266" s="144" t="s">
        <v>233</v>
      </c>
      <c r="AT266" s="144" t="s">
        <v>133</v>
      </c>
      <c r="AU266" s="144" t="s">
        <v>84</v>
      </c>
      <c r="AY266" s="2" t="s">
        <v>131</v>
      </c>
      <c r="BE266" s="145">
        <f>IF(N266="základní",J266,0)</f>
        <v>0</v>
      </c>
      <c r="BF266" s="145">
        <f>IF(N266="snížená",J266,0)</f>
        <v>0</v>
      </c>
      <c r="BG266" s="145">
        <f>IF(N266="zákl. přenesená",J266,0)</f>
        <v>0</v>
      </c>
      <c r="BH266" s="145">
        <f>IF(N266="sníž. přenesená",J266,0)</f>
        <v>0</v>
      </c>
      <c r="BI266" s="145">
        <f>IF(N266="nulová",J266,0)</f>
        <v>0</v>
      </c>
      <c r="BJ266" s="2" t="s">
        <v>18</v>
      </c>
      <c r="BK266" s="145">
        <f>ROUND(I266*H266,2)</f>
        <v>0</v>
      </c>
      <c r="BL266" s="2" t="s">
        <v>233</v>
      </c>
      <c r="BM266" s="144" t="s">
        <v>362</v>
      </c>
    </row>
    <row r="267" spans="1:65" ht="18">
      <c r="A267" s="13"/>
      <c r="B267" s="14"/>
      <c r="C267" s="13"/>
      <c r="D267" s="146" t="s">
        <v>140</v>
      </c>
      <c r="E267" s="13"/>
      <c r="F267" s="147" t="s">
        <v>363</v>
      </c>
      <c r="G267" s="13"/>
      <c r="H267" s="13"/>
      <c r="I267" s="13"/>
      <c r="J267" s="13"/>
      <c r="K267" s="13"/>
      <c r="L267" s="14"/>
      <c r="M267" s="148"/>
      <c r="N267" s="149"/>
      <c r="O267" s="41"/>
      <c r="P267" s="41"/>
      <c r="Q267" s="41"/>
      <c r="R267" s="41"/>
      <c r="S267" s="41"/>
      <c r="T267" s="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" t="s">
        <v>140</v>
      </c>
      <c r="AU267" s="2" t="s">
        <v>84</v>
      </c>
    </row>
    <row r="268" spans="1:65" s="150" customFormat="1">
      <c r="B268" s="151"/>
      <c r="D268" s="146" t="s">
        <v>142</v>
      </c>
      <c r="E268" s="152"/>
      <c r="F268" s="153" t="s">
        <v>138</v>
      </c>
      <c r="H268" s="154">
        <v>4</v>
      </c>
      <c r="L268" s="151"/>
      <c r="M268" s="155"/>
      <c r="N268" s="156"/>
      <c r="O268" s="156"/>
      <c r="P268" s="156"/>
      <c r="Q268" s="156"/>
      <c r="R268" s="156"/>
      <c r="S268" s="156"/>
      <c r="T268" s="157"/>
      <c r="AT268" s="152" t="s">
        <v>142</v>
      </c>
      <c r="AU268" s="152" t="s">
        <v>84</v>
      </c>
      <c r="AV268" s="150" t="s">
        <v>84</v>
      </c>
      <c r="AW268" s="150" t="s">
        <v>32</v>
      </c>
      <c r="AX268" s="150" t="s">
        <v>18</v>
      </c>
      <c r="AY268" s="152" t="s">
        <v>131</v>
      </c>
    </row>
    <row r="269" spans="1:65" s="17" customFormat="1" ht="21.75" customHeight="1">
      <c r="A269" s="13"/>
      <c r="B269" s="133"/>
      <c r="C269" s="134" t="s">
        <v>257</v>
      </c>
      <c r="D269" s="134" t="s">
        <v>133</v>
      </c>
      <c r="E269" s="135" t="s">
        <v>364</v>
      </c>
      <c r="F269" s="136" t="s">
        <v>365</v>
      </c>
      <c r="G269" s="137" t="s">
        <v>190</v>
      </c>
      <c r="H269" s="138">
        <v>0.30599999999999999</v>
      </c>
      <c r="I269" s="139"/>
      <c r="J269" s="139">
        <f>ROUND(I269*H269,2)</f>
        <v>0</v>
      </c>
      <c r="K269" s="136" t="s">
        <v>137</v>
      </c>
      <c r="L269" s="14"/>
      <c r="M269" s="140"/>
      <c r="N269" s="141" t="s">
        <v>40</v>
      </c>
      <c r="O269" s="142">
        <v>1.379</v>
      </c>
      <c r="P269" s="142">
        <f>O269*H269</f>
        <v>0.42197400000000002</v>
      </c>
      <c r="Q269" s="142">
        <v>0</v>
      </c>
      <c r="R269" s="142">
        <f>Q269*H269</f>
        <v>0</v>
      </c>
      <c r="S269" s="142">
        <v>0</v>
      </c>
      <c r="T269" s="143">
        <f>S269*H269</f>
        <v>0</v>
      </c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R269" s="144" t="s">
        <v>233</v>
      </c>
      <c r="AT269" s="144" t="s">
        <v>133</v>
      </c>
      <c r="AU269" s="144" t="s">
        <v>84</v>
      </c>
      <c r="AY269" s="2" t="s">
        <v>131</v>
      </c>
      <c r="BE269" s="145">
        <f>IF(N269="základní",J269,0)</f>
        <v>0</v>
      </c>
      <c r="BF269" s="145">
        <f>IF(N269="snížená",J269,0)</f>
        <v>0</v>
      </c>
      <c r="BG269" s="145">
        <f>IF(N269="zákl. přenesená",J269,0)</f>
        <v>0</v>
      </c>
      <c r="BH269" s="145">
        <f>IF(N269="sníž. přenesená",J269,0)</f>
        <v>0</v>
      </c>
      <c r="BI269" s="145">
        <f>IF(N269="nulová",J269,0)</f>
        <v>0</v>
      </c>
      <c r="BJ269" s="2" t="s">
        <v>18</v>
      </c>
      <c r="BK269" s="145">
        <f>ROUND(I269*H269,2)</f>
        <v>0</v>
      </c>
      <c r="BL269" s="2" t="s">
        <v>233</v>
      </c>
      <c r="BM269" s="144" t="s">
        <v>366</v>
      </c>
    </row>
    <row r="270" spans="1:65" ht="27">
      <c r="A270" s="13"/>
      <c r="B270" s="14"/>
      <c r="C270" s="13"/>
      <c r="D270" s="146" t="s">
        <v>140</v>
      </c>
      <c r="E270" s="13"/>
      <c r="F270" s="147" t="s">
        <v>367</v>
      </c>
      <c r="G270" s="13"/>
      <c r="H270" s="13"/>
      <c r="I270" s="13"/>
      <c r="J270" s="13"/>
      <c r="K270" s="13"/>
      <c r="L270" s="14"/>
      <c r="M270" s="148"/>
      <c r="N270" s="149"/>
      <c r="O270" s="41"/>
      <c r="P270" s="41"/>
      <c r="Q270" s="41"/>
      <c r="R270" s="41"/>
      <c r="S270" s="41"/>
      <c r="T270" s="4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" t="s">
        <v>140</v>
      </c>
      <c r="AU270" s="2" t="s">
        <v>84</v>
      </c>
    </row>
    <row r="271" spans="1:65" ht="21.75" customHeight="1">
      <c r="A271" s="13"/>
      <c r="B271" s="133"/>
      <c r="C271" s="134" t="s">
        <v>368</v>
      </c>
      <c r="D271" s="134" t="s">
        <v>133</v>
      </c>
      <c r="E271" s="135" t="s">
        <v>369</v>
      </c>
      <c r="F271" s="136" t="s">
        <v>370</v>
      </c>
      <c r="G271" s="137" t="s">
        <v>190</v>
      </c>
      <c r="H271" s="138">
        <v>0.30599999999999999</v>
      </c>
      <c r="I271" s="139"/>
      <c r="J271" s="139">
        <f>ROUND(I271*H271,2)</f>
        <v>0</v>
      </c>
      <c r="K271" s="136" t="s">
        <v>137</v>
      </c>
      <c r="L271" s="14"/>
      <c r="M271" s="140"/>
      <c r="N271" s="141" t="s">
        <v>40</v>
      </c>
      <c r="O271" s="142">
        <v>1.18</v>
      </c>
      <c r="P271" s="142">
        <f>O271*H271</f>
        <v>0.36107999999999996</v>
      </c>
      <c r="Q271" s="142">
        <v>0</v>
      </c>
      <c r="R271" s="142">
        <f>Q271*H271</f>
        <v>0</v>
      </c>
      <c r="S271" s="142">
        <v>0</v>
      </c>
      <c r="T271" s="143">
        <f>S271*H271</f>
        <v>0</v>
      </c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R271" s="144" t="s">
        <v>233</v>
      </c>
      <c r="AT271" s="144" t="s">
        <v>133</v>
      </c>
      <c r="AU271" s="144" t="s">
        <v>84</v>
      </c>
      <c r="AY271" s="2" t="s">
        <v>131</v>
      </c>
      <c r="BE271" s="145">
        <f>IF(N271="základní",J271,0)</f>
        <v>0</v>
      </c>
      <c r="BF271" s="145">
        <f>IF(N271="snížená",J271,0)</f>
        <v>0</v>
      </c>
      <c r="BG271" s="145">
        <f>IF(N271="zákl. přenesená",J271,0)</f>
        <v>0</v>
      </c>
      <c r="BH271" s="145">
        <f>IF(N271="sníž. přenesená",J271,0)</f>
        <v>0</v>
      </c>
      <c r="BI271" s="145">
        <f>IF(N271="nulová",J271,0)</f>
        <v>0</v>
      </c>
      <c r="BJ271" s="2" t="s">
        <v>18</v>
      </c>
      <c r="BK271" s="145">
        <f>ROUND(I271*H271,2)</f>
        <v>0</v>
      </c>
      <c r="BL271" s="2" t="s">
        <v>233</v>
      </c>
      <c r="BM271" s="144" t="s">
        <v>371</v>
      </c>
    </row>
    <row r="272" spans="1:65" ht="27">
      <c r="A272" s="13"/>
      <c r="B272" s="14"/>
      <c r="C272" s="13"/>
      <c r="D272" s="146" t="s">
        <v>140</v>
      </c>
      <c r="E272" s="13"/>
      <c r="F272" s="147" t="s">
        <v>372</v>
      </c>
      <c r="G272" s="13"/>
      <c r="H272" s="13"/>
      <c r="I272" s="13"/>
      <c r="J272" s="13"/>
      <c r="K272" s="13"/>
      <c r="L272" s="14"/>
      <c r="M272" s="148"/>
      <c r="N272" s="149"/>
      <c r="O272" s="41"/>
      <c r="P272" s="41"/>
      <c r="Q272" s="41"/>
      <c r="R272" s="41"/>
      <c r="S272" s="41"/>
      <c r="T272" s="4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" t="s">
        <v>140</v>
      </c>
      <c r="AU272" s="2" t="s">
        <v>84</v>
      </c>
    </row>
    <row r="273" spans="1:65" s="120" customFormat="1" ht="22.9" customHeight="1">
      <c r="B273" s="121"/>
      <c r="D273" s="122" t="s">
        <v>74</v>
      </c>
      <c r="E273" s="131" t="s">
        <v>373</v>
      </c>
      <c r="F273" s="131" t="s">
        <v>374</v>
      </c>
      <c r="J273" s="132">
        <f>BK273</f>
        <v>0</v>
      </c>
      <c r="L273" s="121"/>
      <c r="M273" s="125"/>
      <c r="N273" s="126"/>
      <c r="O273" s="126"/>
      <c r="P273" s="127">
        <f>SUM(P274:P279)</f>
        <v>4.4800000000000004</v>
      </c>
      <c r="Q273" s="126"/>
      <c r="R273" s="127">
        <f>SUM(R274:R279)</f>
        <v>2.5700000000000002E-3</v>
      </c>
      <c r="S273" s="126"/>
      <c r="T273" s="128">
        <f>SUM(T274:T279)</f>
        <v>0</v>
      </c>
      <c r="AR273" s="122" t="s">
        <v>84</v>
      </c>
      <c r="AT273" s="129" t="s">
        <v>74</v>
      </c>
      <c r="AU273" s="129" t="s">
        <v>18</v>
      </c>
      <c r="AY273" s="122" t="s">
        <v>131</v>
      </c>
      <c r="BK273" s="130">
        <f>SUM(BK274:BK279)</f>
        <v>0</v>
      </c>
    </row>
    <row r="274" spans="1:65" s="17" customFormat="1" ht="21.75" customHeight="1">
      <c r="A274" s="13"/>
      <c r="B274" s="133"/>
      <c r="C274" s="134" t="s">
        <v>375</v>
      </c>
      <c r="D274" s="134" t="s">
        <v>133</v>
      </c>
      <c r="E274" s="135" t="s">
        <v>376</v>
      </c>
      <c r="F274" s="136" t="s">
        <v>377</v>
      </c>
      <c r="G274" s="137" t="s">
        <v>229</v>
      </c>
      <c r="H274" s="138">
        <v>55</v>
      </c>
      <c r="I274" s="139"/>
      <c r="J274" s="139">
        <f>ROUND(I274*H274,2)</f>
        <v>0</v>
      </c>
      <c r="K274" s="136" t="s">
        <v>137</v>
      </c>
      <c r="L274" s="14"/>
      <c r="M274" s="140"/>
      <c r="N274" s="141" t="s">
        <v>40</v>
      </c>
      <c r="O274" s="142">
        <v>2.8000000000000001E-2</v>
      </c>
      <c r="P274" s="142">
        <f>O274*H274</f>
        <v>1.54</v>
      </c>
      <c r="Q274" s="142">
        <v>2.0000000000000002E-5</v>
      </c>
      <c r="R274" s="142">
        <f>Q274*H274</f>
        <v>1.1000000000000001E-3</v>
      </c>
      <c r="S274" s="142">
        <v>0</v>
      </c>
      <c r="T274" s="143">
        <f>S274*H274</f>
        <v>0</v>
      </c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R274" s="144" t="s">
        <v>233</v>
      </c>
      <c r="AT274" s="144" t="s">
        <v>133</v>
      </c>
      <c r="AU274" s="144" t="s">
        <v>84</v>
      </c>
      <c r="AY274" s="2" t="s">
        <v>131</v>
      </c>
      <c r="BE274" s="145">
        <f>IF(N274="základní",J274,0)</f>
        <v>0</v>
      </c>
      <c r="BF274" s="145">
        <f>IF(N274="snížená",J274,0)</f>
        <v>0</v>
      </c>
      <c r="BG274" s="145">
        <f>IF(N274="zákl. přenesená",J274,0)</f>
        <v>0</v>
      </c>
      <c r="BH274" s="145">
        <f>IF(N274="sníž. přenesená",J274,0)</f>
        <v>0</v>
      </c>
      <c r="BI274" s="145">
        <f>IF(N274="nulová",J274,0)</f>
        <v>0</v>
      </c>
      <c r="BJ274" s="2" t="s">
        <v>18</v>
      </c>
      <c r="BK274" s="145">
        <f>ROUND(I274*H274,2)</f>
        <v>0</v>
      </c>
      <c r="BL274" s="2" t="s">
        <v>233</v>
      </c>
      <c r="BM274" s="144" t="s">
        <v>378</v>
      </c>
    </row>
    <row r="275" spans="1:65" ht="18">
      <c r="A275" s="13"/>
      <c r="B275" s="14"/>
      <c r="C275" s="13"/>
      <c r="D275" s="146" t="s">
        <v>140</v>
      </c>
      <c r="E275" s="13"/>
      <c r="F275" s="147" t="s">
        <v>379</v>
      </c>
      <c r="G275" s="13"/>
      <c r="H275" s="13"/>
      <c r="I275" s="13"/>
      <c r="J275" s="13"/>
      <c r="K275" s="13"/>
      <c r="L275" s="14"/>
      <c r="M275" s="148"/>
      <c r="N275" s="149"/>
      <c r="O275" s="41"/>
      <c r="P275" s="41"/>
      <c r="Q275" s="41"/>
      <c r="R275" s="41"/>
      <c r="S275" s="41"/>
      <c r="T275" s="4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" t="s">
        <v>140</v>
      </c>
      <c r="AU275" s="2" t="s">
        <v>84</v>
      </c>
    </row>
    <row r="276" spans="1:65" s="150" customFormat="1">
      <c r="B276" s="151"/>
      <c r="D276" s="146" t="s">
        <v>142</v>
      </c>
      <c r="E276" s="152"/>
      <c r="F276" s="153" t="s">
        <v>380</v>
      </c>
      <c r="H276" s="154">
        <v>55</v>
      </c>
      <c r="L276" s="151"/>
      <c r="M276" s="155"/>
      <c r="N276" s="156"/>
      <c r="O276" s="156"/>
      <c r="P276" s="156"/>
      <c r="Q276" s="156"/>
      <c r="R276" s="156"/>
      <c r="S276" s="156"/>
      <c r="T276" s="157"/>
      <c r="AT276" s="152" t="s">
        <v>142</v>
      </c>
      <c r="AU276" s="152" t="s">
        <v>84</v>
      </c>
      <c r="AV276" s="150" t="s">
        <v>84</v>
      </c>
      <c r="AW276" s="150" t="s">
        <v>32</v>
      </c>
      <c r="AX276" s="150" t="s">
        <v>18</v>
      </c>
      <c r="AY276" s="152" t="s">
        <v>131</v>
      </c>
    </row>
    <row r="277" spans="1:65" s="17" customFormat="1" ht="21.75" customHeight="1">
      <c r="A277" s="13"/>
      <c r="B277" s="133"/>
      <c r="C277" s="134" t="s">
        <v>381</v>
      </c>
      <c r="D277" s="134" t="s">
        <v>133</v>
      </c>
      <c r="E277" s="135" t="s">
        <v>382</v>
      </c>
      <c r="F277" s="136" t="s">
        <v>383</v>
      </c>
      <c r="G277" s="137" t="s">
        <v>229</v>
      </c>
      <c r="H277" s="138">
        <v>49</v>
      </c>
      <c r="I277" s="139"/>
      <c r="J277" s="139">
        <f>ROUND(I277*H277,2)</f>
        <v>0</v>
      </c>
      <c r="K277" s="136" t="s">
        <v>137</v>
      </c>
      <c r="L277" s="14"/>
      <c r="M277" s="140"/>
      <c r="N277" s="141" t="s">
        <v>40</v>
      </c>
      <c r="O277" s="142">
        <v>0.06</v>
      </c>
      <c r="P277" s="142">
        <f>O277*H277</f>
        <v>2.94</v>
      </c>
      <c r="Q277" s="142">
        <v>3.0000000000000001E-5</v>
      </c>
      <c r="R277" s="142">
        <f>Q277*H277</f>
        <v>1.47E-3</v>
      </c>
      <c r="S277" s="142">
        <v>0</v>
      </c>
      <c r="T277" s="143">
        <f>S277*H277</f>
        <v>0</v>
      </c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R277" s="144" t="s">
        <v>233</v>
      </c>
      <c r="AT277" s="144" t="s">
        <v>133</v>
      </c>
      <c r="AU277" s="144" t="s">
        <v>84</v>
      </c>
      <c r="AY277" s="2" t="s">
        <v>131</v>
      </c>
      <c r="BE277" s="145">
        <f>IF(N277="základní",J277,0)</f>
        <v>0</v>
      </c>
      <c r="BF277" s="145">
        <f>IF(N277="snížená",J277,0)</f>
        <v>0</v>
      </c>
      <c r="BG277" s="145">
        <f>IF(N277="zákl. přenesená",J277,0)</f>
        <v>0</v>
      </c>
      <c r="BH277" s="145">
        <f>IF(N277="sníž. přenesená",J277,0)</f>
        <v>0</v>
      </c>
      <c r="BI277" s="145">
        <f>IF(N277="nulová",J277,0)</f>
        <v>0</v>
      </c>
      <c r="BJ277" s="2" t="s">
        <v>18</v>
      </c>
      <c r="BK277" s="145">
        <f>ROUND(I277*H277,2)</f>
        <v>0</v>
      </c>
      <c r="BL277" s="2" t="s">
        <v>233</v>
      </c>
      <c r="BM277" s="144" t="s">
        <v>384</v>
      </c>
    </row>
    <row r="278" spans="1:65" ht="18">
      <c r="A278" s="13"/>
      <c r="B278" s="14"/>
      <c r="C278" s="13"/>
      <c r="D278" s="146" t="s">
        <v>140</v>
      </c>
      <c r="E278" s="13"/>
      <c r="F278" s="147" t="s">
        <v>385</v>
      </c>
      <c r="G278" s="13"/>
      <c r="H278" s="13"/>
      <c r="I278" s="13"/>
      <c r="J278" s="13"/>
      <c r="K278" s="13"/>
      <c r="L278" s="14"/>
      <c r="M278" s="148"/>
      <c r="N278" s="149"/>
      <c r="O278" s="41"/>
      <c r="P278" s="41"/>
      <c r="Q278" s="41"/>
      <c r="R278" s="41"/>
      <c r="S278" s="41"/>
      <c r="T278" s="4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" t="s">
        <v>140</v>
      </c>
      <c r="AU278" s="2" t="s">
        <v>84</v>
      </c>
    </row>
    <row r="279" spans="1:65" s="150" customFormat="1">
      <c r="B279" s="151"/>
      <c r="D279" s="146" t="s">
        <v>142</v>
      </c>
      <c r="E279" s="152"/>
      <c r="F279" s="153" t="s">
        <v>386</v>
      </c>
      <c r="H279" s="154">
        <v>49</v>
      </c>
      <c r="L279" s="151"/>
      <c r="M279" s="155"/>
      <c r="N279" s="156"/>
      <c r="O279" s="156"/>
      <c r="P279" s="156"/>
      <c r="Q279" s="156"/>
      <c r="R279" s="156"/>
      <c r="S279" s="156"/>
      <c r="T279" s="157"/>
      <c r="AT279" s="152" t="s">
        <v>142</v>
      </c>
      <c r="AU279" s="152" t="s">
        <v>84</v>
      </c>
      <c r="AV279" s="150" t="s">
        <v>84</v>
      </c>
      <c r="AW279" s="150" t="s">
        <v>32</v>
      </c>
      <c r="AX279" s="150" t="s">
        <v>18</v>
      </c>
      <c r="AY279" s="152" t="s">
        <v>131</v>
      </c>
    </row>
    <row r="280" spans="1:65" s="120" customFormat="1" ht="25.9" customHeight="1">
      <c r="B280" s="121"/>
      <c r="D280" s="122" t="s">
        <v>74</v>
      </c>
      <c r="E280" s="123" t="s">
        <v>387</v>
      </c>
      <c r="F280" s="123" t="s">
        <v>388</v>
      </c>
      <c r="J280" s="124">
        <f>BK280</f>
        <v>0</v>
      </c>
      <c r="L280" s="121"/>
      <c r="M280" s="125"/>
      <c r="N280" s="126"/>
      <c r="O280" s="126"/>
      <c r="P280" s="127">
        <f>P281</f>
        <v>0</v>
      </c>
      <c r="Q280" s="126"/>
      <c r="R280" s="127">
        <f>R281</f>
        <v>0</v>
      </c>
      <c r="S280" s="126"/>
      <c r="T280" s="128">
        <f>T281</f>
        <v>0</v>
      </c>
      <c r="AR280" s="122" t="s">
        <v>163</v>
      </c>
      <c r="AT280" s="129" t="s">
        <v>74</v>
      </c>
      <c r="AU280" s="129" t="s">
        <v>75</v>
      </c>
      <c r="AY280" s="122" t="s">
        <v>131</v>
      </c>
      <c r="BK280" s="130">
        <f>BK281</f>
        <v>0</v>
      </c>
    </row>
    <row r="281" spans="1:65" ht="22.9" customHeight="1">
      <c r="A281" s="120"/>
      <c r="B281" s="121"/>
      <c r="C281" s="120"/>
      <c r="D281" s="122" t="s">
        <v>74</v>
      </c>
      <c r="E281" s="131" t="s">
        <v>389</v>
      </c>
      <c r="F281" s="131" t="s">
        <v>390</v>
      </c>
      <c r="J281" s="132">
        <f>BK281</f>
        <v>0</v>
      </c>
      <c r="L281" s="121"/>
      <c r="M281" s="125"/>
      <c r="N281" s="126"/>
      <c r="O281" s="126"/>
      <c r="P281" s="127">
        <f>SUM(P282:P284)</f>
        <v>0</v>
      </c>
      <c r="Q281" s="126"/>
      <c r="R281" s="127">
        <f>SUM(R282:R284)</f>
        <v>0</v>
      </c>
      <c r="S281" s="126"/>
      <c r="T281" s="128">
        <f>SUM(T282:T284)</f>
        <v>0</v>
      </c>
      <c r="AR281" s="122" t="s">
        <v>163</v>
      </c>
      <c r="AT281" s="129" t="s">
        <v>74</v>
      </c>
      <c r="AU281" s="129" t="s">
        <v>18</v>
      </c>
      <c r="AY281" s="122" t="s">
        <v>131</v>
      </c>
      <c r="BK281" s="130">
        <f>SUM(BK282:BK284)</f>
        <v>0</v>
      </c>
    </row>
    <row r="282" spans="1:65" s="17" customFormat="1" ht="16.5" customHeight="1">
      <c r="A282" s="13"/>
      <c r="B282" s="133"/>
      <c r="C282" s="134" t="s">
        <v>391</v>
      </c>
      <c r="D282" s="134" t="s">
        <v>133</v>
      </c>
      <c r="E282" s="135" t="s">
        <v>392</v>
      </c>
      <c r="F282" s="136" t="s">
        <v>393</v>
      </c>
      <c r="G282" s="137" t="s">
        <v>394</v>
      </c>
      <c r="H282" s="138">
        <v>8</v>
      </c>
      <c r="I282" s="139"/>
      <c r="J282" s="139">
        <f>ROUND(I282*H282,2)</f>
        <v>0</v>
      </c>
      <c r="K282" s="136" t="s">
        <v>137</v>
      </c>
      <c r="L282" s="14"/>
      <c r="M282" s="140"/>
      <c r="N282" s="141" t="s">
        <v>40</v>
      </c>
      <c r="O282" s="142">
        <v>0</v>
      </c>
      <c r="P282" s="142">
        <f>O282*H282</f>
        <v>0</v>
      </c>
      <c r="Q282" s="142">
        <v>0</v>
      </c>
      <c r="R282" s="142">
        <f>Q282*H282</f>
        <v>0</v>
      </c>
      <c r="S282" s="142">
        <v>0</v>
      </c>
      <c r="T282" s="143">
        <f>S282*H282</f>
        <v>0</v>
      </c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R282" s="144" t="s">
        <v>395</v>
      </c>
      <c r="AT282" s="144" t="s">
        <v>133</v>
      </c>
      <c r="AU282" s="144" t="s">
        <v>84</v>
      </c>
      <c r="AY282" s="2" t="s">
        <v>131</v>
      </c>
      <c r="BE282" s="145">
        <f>IF(N282="základní",J282,0)</f>
        <v>0</v>
      </c>
      <c r="BF282" s="145">
        <f>IF(N282="snížená",J282,0)</f>
        <v>0</v>
      </c>
      <c r="BG282" s="145">
        <f>IF(N282="zákl. přenesená",J282,0)</f>
        <v>0</v>
      </c>
      <c r="BH282" s="145">
        <f>IF(N282="sníž. přenesená",J282,0)</f>
        <v>0</v>
      </c>
      <c r="BI282" s="145">
        <f>IF(N282="nulová",J282,0)</f>
        <v>0</v>
      </c>
      <c r="BJ282" s="2" t="s">
        <v>18</v>
      </c>
      <c r="BK282" s="145">
        <f>ROUND(I282*H282,2)</f>
        <v>0</v>
      </c>
      <c r="BL282" s="2" t="s">
        <v>395</v>
      </c>
      <c r="BM282" s="144" t="s">
        <v>396</v>
      </c>
    </row>
    <row r="283" spans="1:65">
      <c r="A283" s="13"/>
      <c r="B283" s="14"/>
      <c r="C283" s="13"/>
      <c r="D283" s="146" t="s">
        <v>140</v>
      </c>
      <c r="E283" s="13"/>
      <c r="F283" s="147" t="s">
        <v>393</v>
      </c>
      <c r="G283" s="13"/>
      <c r="H283" s="13"/>
      <c r="I283" s="13"/>
      <c r="J283" s="13"/>
      <c r="K283" s="13"/>
      <c r="L283" s="14"/>
      <c r="M283" s="148"/>
      <c r="N283" s="149"/>
      <c r="O283" s="41"/>
      <c r="P283" s="41"/>
      <c r="Q283" s="41"/>
      <c r="R283" s="41"/>
      <c r="S283" s="41"/>
      <c r="T283" s="4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" t="s">
        <v>140</v>
      </c>
      <c r="AU283" s="2" t="s">
        <v>84</v>
      </c>
    </row>
    <row r="284" spans="1:65" ht="18">
      <c r="A284" s="13"/>
      <c r="B284" s="14"/>
      <c r="C284" s="13"/>
      <c r="D284" s="146" t="s">
        <v>238</v>
      </c>
      <c r="E284" s="13"/>
      <c r="F284" s="182" t="s">
        <v>397</v>
      </c>
      <c r="G284" s="13"/>
      <c r="H284" s="13"/>
      <c r="I284" s="13"/>
      <c r="J284" s="13"/>
      <c r="K284" s="13"/>
      <c r="L284" s="14"/>
      <c r="M284" s="183"/>
      <c r="N284" s="184"/>
      <c r="O284" s="185"/>
      <c r="P284" s="185"/>
      <c r="Q284" s="185"/>
      <c r="R284" s="185"/>
      <c r="S284" s="185"/>
      <c r="T284" s="186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" t="s">
        <v>238</v>
      </c>
      <c r="AU284" s="2" t="s">
        <v>84</v>
      </c>
    </row>
    <row r="285" spans="1:65" ht="6.95" customHeight="1">
      <c r="A285" s="13"/>
      <c r="B285" s="29"/>
      <c r="C285" s="30"/>
      <c r="D285" s="30"/>
      <c r="E285" s="30"/>
      <c r="F285" s="30"/>
      <c r="G285" s="30"/>
      <c r="H285" s="30"/>
      <c r="I285" s="30"/>
      <c r="J285" s="30"/>
      <c r="K285" s="30"/>
      <c r="L285" s="14"/>
      <c r="M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</row>
  </sheetData>
  <autoFilter ref="C127:K284"/>
  <mergeCells count="9">
    <mergeCell ref="E85:H85"/>
    <mergeCell ref="E87:H87"/>
    <mergeCell ref="E118:H118"/>
    <mergeCell ref="E120:H120"/>
    <mergeCell ref="L2:V2"/>
    <mergeCell ref="E7:H7"/>
    <mergeCell ref="E9:H9"/>
    <mergeCell ref="E18:H18"/>
    <mergeCell ref="E27:H27"/>
  </mergeCells>
  <pageMargins left="0.39374999999999999" right="0.39374999999999999" top="0.39374999999999999" bottom="0.39374999999999999" header="0.51180555555555496" footer="0"/>
  <pageSetup paperSize="0" scale="0" firstPageNumber="0" fitToHeight="100" orientation="portrait" usePrinterDefaults="0" horizontalDpi="0" verticalDpi="0" copies="0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5</vt:i4>
      </vt:variant>
    </vt:vector>
  </HeadingPairs>
  <TitlesOfParts>
    <vt:vector size="7" baseType="lpstr">
      <vt:lpstr>Rekapitulace stavby</vt:lpstr>
      <vt:lpstr>05 - SO07 - Domovní plynovod</vt:lpstr>
      <vt:lpstr>'05 - SO07 - Domovní plynovod'!_FiltrDatabaze</vt:lpstr>
      <vt:lpstr>'05 - SO07 - Domovní plynovod'!Názvy_tisku</vt:lpstr>
      <vt:lpstr>'Rekapitulace stavby'!Názvy_tisku</vt:lpstr>
      <vt:lpstr>'05 - SO07 - Domovní plynovod'!Oblast_tisku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Tomas-PC\Tomas</dc:creator>
  <cp:lastModifiedBy>user</cp:lastModifiedBy>
  <cp:revision>0</cp:revision>
  <dcterms:created xsi:type="dcterms:W3CDTF">2020-01-21T14:20:55Z</dcterms:created>
  <dcterms:modified xsi:type="dcterms:W3CDTF">2020-02-04T17:37:15Z</dcterms:modified>
  <dc:language>cs-CZ</dc:language>
</cp:coreProperties>
</file>